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DIGECOG-Informes Financieros/Portal/"/>
    </mc:Choice>
  </mc:AlternateContent>
  <xr:revisionPtr revIDLastSave="3" documentId="8_{30110FE3-402E-4AB5-8E1C-F780F9333A87}" xr6:coauthVersionLast="47" xr6:coauthVersionMax="47" xr10:uidLastSave="{9DDD0C28-CF07-4F06-B2E8-D98CF72EC014}"/>
  <bookViews>
    <workbookView xWindow="-120" yWindow="-120" windowWidth="29040" windowHeight="15720" xr2:uid="{00000000-000D-0000-FFFF-FFFF00000000}"/>
  </bookViews>
  <sheets>
    <sheet name="ESF - Situación Financiera" sheetId="1" r:id="rId1"/>
  </sheets>
  <definedNames>
    <definedName name="_xlnm._FilterDatabase" localSheetId="0" hidden="1">'ESF - Situación Financiera'!$A$5:$F$5</definedName>
    <definedName name="_xlnm.Print_Area" localSheetId="0">'ESF - Situación Financiera'!$A$1:$F$68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38" i="1"/>
  <c r="F48" i="1" s="1"/>
  <c r="F58" i="1" s="1"/>
  <c r="F23" i="1"/>
  <c r="F14" i="1"/>
  <c r="D56" i="1"/>
  <c r="G54" i="1"/>
  <c r="G53" i="1"/>
  <c r="D38" i="1"/>
  <c r="D48" i="1" s="1"/>
  <c r="D58" i="1" s="1"/>
  <c r="I34" i="1"/>
  <c r="J34" i="1" s="1"/>
  <c r="G34" i="1"/>
  <c r="H34" i="1" s="1"/>
  <c r="I33" i="1"/>
  <c r="J33" i="1" s="1"/>
  <c r="G33" i="1"/>
  <c r="H33" i="1" s="1"/>
  <c r="J32" i="1"/>
  <c r="H32" i="1"/>
  <c r="J31" i="1"/>
  <c r="H31" i="1"/>
  <c r="I30" i="1"/>
  <c r="J30" i="1" s="1"/>
  <c r="G30" i="1"/>
  <c r="H30" i="1" s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D23" i="1"/>
  <c r="D25" i="1" s="1"/>
  <c r="D60" i="1" s="1"/>
  <c r="I22" i="1"/>
  <c r="J22" i="1" s="1"/>
  <c r="G22" i="1"/>
  <c r="H22" i="1" s="1"/>
  <c r="I21" i="1"/>
  <c r="J21" i="1" s="1"/>
  <c r="G21" i="1"/>
  <c r="H21" i="1" s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D14" i="1"/>
  <c r="J13" i="1"/>
  <c r="H13" i="1"/>
  <c r="I12" i="1"/>
  <c r="J12" i="1" s="1"/>
  <c r="G12" i="1"/>
  <c r="H12" i="1" s="1"/>
  <c r="J11" i="1"/>
  <c r="G11" i="1"/>
  <c r="I10" i="1"/>
  <c r="J10" i="1" s="1"/>
  <c r="G10" i="1"/>
  <c r="H10" i="1" s="1"/>
  <c r="F25" i="1" l="1"/>
</calcChain>
</file>

<file path=xl/sharedStrings.xml><?xml version="1.0" encoding="utf-8"?>
<sst xmlns="http://schemas.openxmlformats.org/spreadsheetml/2006/main" count="61" uniqueCount="59">
  <si>
    <t>SUPERINTENDENCIA DE PENSIONES</t>
  </si>
  <si>
    <t>Estado de Situación Financiera</t>
  </si>
  <si>
    <t>(Valores en RD$)</t>
  </si>
  <si>
    <t>Variacion 2018</t>
  </si>
  <si>
    <t>Variacion 2017</t>
  </si>
  <si>
    <t>Activos</t>
  </si>
  <si>
    <t>Activos corrientes</t>
  </si>
  <si>
    <t>Efectivo y equivalentes de efectivo (Nota 7)</t>
  </si>
  <si>
    <t>Inversiones a corto plazo (Nota 8)</t>
  </si>
  <si>
    <t>Otros activos corrientes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</si>
  <si>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</si>
  <si>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</si>
  <si>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</si>
  <si>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</si>
  <si>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</si>
  <si>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</si>
  <si>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Total activos no corrientes</t>
  </si>
  <si>
    <t>Total activos</t>
  </si>
  <si>
    <t xml:space="preserve"> </t>
  </si>
  <si>
    <t>Pasivos</t>
  </si>
  <si>
    <t>Pasivos corrientes</t>
  </si>
  <si>
    <t>Sobregiro bancario (Nota 21)</t>
  </si>
  <si>
    <t>Préstamos a corto plazo (Nota 23)</t>
  </si>
  <si>
    <t>Parte corriente de préstamos a largo plazo (Nota 24)</t>
  </si>
  <si>
    <t>Beneficios a empleados a corto plazo (Nota 27)</t>
  </si>
  <si>
    <t>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</si>
  <si>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</si>
  <si>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</si>
  <si>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</si>
  <si>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</si>
  <si>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</si>
  <si>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>Instrumentos de deuda (Nota 32)</t>
  </si>
  <si>
    <t>Provisiones a largo plazo (Nota 33)</t>
  </si>
  <si>
    <t>Beneficios a empleados a largo plazo (Nota 34)</t>
  </si>
  <si>
    <t>Otros pasivos no corrientes (Nota 35)</t>
  </si>
  <si>
    <t>Total pasivos no corrientes</t>
  </si>
  <si>
    <t xml:space="preserve">Total pasivos </t>
  </si>
  <si>
    <t>Capital</t>
  </si>
  <si>
    <t>Reservas</t>
  </si>
  <si>
    <t>Resultados positivos (ahorro) / negativo (desahorro)</t>
  </si>
  <si>
    <t xml:space="preserve">Resultados acumulados </t>
  </si>
  <si>
    <t>Intereses minoritarios</t>
  </si>
  <si>
    <t>Total activos netos/patrimonio</t>
  </si>
  <si>
    <t>Total pasivos y activos netos/patrimonio</t>
  </si>
  <si>
    <t>Firma:</t>
  </si>
  <si>
    <t>Encargada de Contabilidad</t>
  </si>
  <si>
    <t>Superintendente de Pensiones</t>
  </si>
  <si>
    <t>Al 30 de Junio de 2023 y 2022</t>
  </si>
  <si>
    <t xml:space="preserve">   Contralora</t>
  </si>
  <si>
    <t>Cuenta por cobrar a corto plazo (Notas 9)</t>
  </si>
  <si>
    <t>Inventarios (Nota 10)</t>
  </si>
  <si>
    <t>Pagos anticipados (Nota 11)</t>
  </si>
  <si>
    <t>Propiedad, Planta y Equipos Netos (Nota 12)</t>
  </si>
  <si>
    <t xml:space="preserve">Activos intangibles (Nota 13) </t>
  </si>
  <si>
    <t>Cuentas por pagar a corto plazo (Nota 14)</t>
  </si>
  <si>
    <t>Retenciones y acumulaciones por pagar (Nota 15)</t>
  </si>
  <si>
    <t>Provisiones a corto plazo (Nota 1)</t>
  </si>
  <si>
    <t>Activos Netos/Patrimonio (Nota 17)</t>
  </si>
  <si>
    <t>Las notas en las páginas 7 a 24 son parte integral de estos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</si>
</sst>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/>
    <xf numFmtId="0" fontId="11" fillId="0" borderId="0"/>
    <xf numFmtId="0" fontId="1" fillId="0" borderId="0"/>
    <xf numFmtId="0" fontId="11" fillId="0" borderId="0"/>
    <xf numFmtId="0" fontId="13" fillId="0" borderId="0">
      <alignment vertical="top"/>
    </xf>
  </cellStyleXfs>
  <cellXfs count="4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0" fontId="3" fillId="0" borderId="0" xfId="0" applyFont="1"/>
    <xf numFmtId="41" fontId="3" fillId="0" borderId="0" xfId="0" applyNumberFormat="1" applyFont="1" applyAlignment="1">
      <alignment horizontal="left" vertical="center" indent="5"/>
    </xf>
    <xf numFmtId="41" fontId="0" fillId="0" borderId="0" xfId="0" applyNumberFormat="1"/>
    <xf numFmtId="41" fontId="0" fillId="0" borderId="0" xfId="0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0" xfId="0" applyNumberFormat="1" applyFont="1"/>
    <xf numFmtId="41" fontId="4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left" vertical="center"/>
    </xf>
    <xf numFmtId="3" fontId="7" fillId="0" borderId="0" xfId="1" applyNumberFormat="1" applyFont="1" applyFill="1" applyBorder="1"/>
    <xf numFmtId="3" fontId="3" fillId="0" borderId="0" xfId="0" applyNumberFormat="1" applyFont="1"/>
    <xf numFmtId="3" fontId="7" fillId="0" borderId="1" xfId="1" applyNumberFormat="1" applyFont="1" applyFill="1" applyBorder="1"/>
    <xf numFmtId="41" fontId="3" fillId="0" borderId="1" xfId="0" applyNumberFormat="1" applyFont="1" applyBorder="1"/>
    <xf numFmtId="0" fontId="4" fillId="0" borderId="0" xfId="0" applyFont="1" applyAlignment="1">
      <alignment horizontal="left" vertical="top"/>
    </xf>
    <xf numFmtId="37" fontId="7" fillId="0" borderId="0" xfId="1" applyNumberFormat="1" applyFont="1" applyFill="1" applyBorder="1"/>
    <xf numFmtId="4" fontId="0" fillId="0" borderId="0" xfId="0" applyNumberForma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3"/>
    </xf>
    <xf numFmtId="0" fontId="7" fillId="0" borderId="0" xfId="0" applyFont="1"/>
    <xf numFmtId="4" fontId="1" fillId="0" borderId="0" xfId="1" applyNumberForma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4"/>
    </xf>
  </cellXfs>
  <cellStyles count="14">
    <cellStyle name="Comma_Hoja de trabajo flujo 2007" xfId="2" xr:uid="{00000000-0005-0000-0000-000000000000}"/>
    <cellStyle name="Millares" xfId="1" builtinId="3"/>
    <cellStyle name="Millares 2" xfId="3" xr:uid="{00000000-0005-0000-0000-000002000000}"/>
    <cellStyle name="Millares 3" xfId="4" xr:uid="{00000000-0005-0000-0000-000003000000}"/>
    <cellStyle name="Millares 3 2" xfId="5" xr:uid="{00000000-0005-0000-0000-000004000000}"/>
    <cellStyle name="Millares 4" xfId="6" xr:uid="{00000000-0005-0000-0000-000005000000}"/>
    <cellStyle name="Millares 5" xfId="7" xr:uid="{00000000-0005-0000-0000-000006000000}"/>
    <cellStyle name="Moneda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2 2" xfId="11" xr:uid="{00000000-0005-0000-0000-00000B000000}"/>
    <cellStyle name="Normal 3" xfId="12" xr:uid="{00000000-0005-0000-0000-00000C000000}"/>
    <cellStyle name="Normal 4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topLeftCell="A23" zoomScale="110" zoomScaleNormal="110" workbookViewId="0">
      <selection activeCell="D9" sqref="D9"/>
    </sheetView>
  </sheetViews>
  <sheetFormatPr baseColWidth="10" defaultColWidth="11.42578125" defaultRowHeight="15" x14ac:dyDescent="0.25"/>
  <cols>
    <col min="1" max="1" width="6.85546875" style="2" customWidth="1"/>
    <col min="2" max="2" width="40.28515625" style="2" customWidth="1"/>
    <col min="3" max="3" width="4.28515625" style="2" customWidth="1"/>
    <col min="4" max="4" width="18.28515625" style="2" customWidth="1"/>
    <col min="5" max="5" width="4.28515625" style="2" customWidth="1"/>
    <col min="6" max="6" width="22.5703125" style="2" customWidth="1"/>
    <col min="7" max="9" width="14.140625" style="1" hidden="1" customWidth="1"/>
    <col min="10" max="10" width="12.85546875" style="1" hidden="1" customWidth="1"/>
    <col min="11" max="12" width="0" style="1" hidden="1" customWidth="1"/>
    <col min="13" max="17" width="11.42578125" style="1"/>
    <col min="18" max="18" width="13.85546875" style="1" bestFit="1" customWidth="1"/>
    <col min="19" max="16384" width="11.42578125" style="1"/>
  </cols>
  <sheetData>
    <row r="1" spans="1:10" ht="15.75" x14ac:dyDescent="0.25">
      <c r="A1" s="38" t="s">
        <v>0</v>
      </c>
      <c r="B1" s="38"/>
      <c r="C1" s="38"/>
      <c r="D1" s="38"/>
      <c r="E1" s="38"/>
      <c r="F1" s="38"/>
    </row>
    <row r="2" spans="1:10" ht="15.75" x14ac:dyDescent="0.25">
      <c r="A2" s="38" t="s">
        <v>1</v>
      </c>
      <c r="B2" s="38"/>
      <c r="C2" s="38"/>
      <c r="D2" s="38"/>
      <c r="E2" s="38"/>
      <c r="F2" s="38"/>
    </row>
    <row r="3" spans="1:10" ht="15.75" x14ac:dyDescent="0.25">
      <c r="A3" s="38" t="s">
        <v>47</v>
      </c>
      <c r="B3" s="38"/>
      <c r="C3" s="38"/>
      <c r="D3" s="38"/>
      <c r="E3" s="38"/>
      <c r="F3" s="38"/>
    </row>
    <row r="4" spans="1:10" ht="15.75" x14ac:dyDescent="0.25">
      <c r="A4" s="38" t="s">
        <v>2</v>
      </c>
      <c r="B4" s="38"/>
      <c r="C4" s="38"/>
      <c r="D4" s="38"/>
      <c r="E4" s="38"/>
      <c r="F4" s="38"/>
    </row>
    <row r="5" spans="1:10" x14ac:dyDescent="0.25">
      <c r="D5" s="1"/>
      <c r="E5" s="1"/>
      <c r="F5" s="1"/>
      <c r="G5" s="1" t="s">
        <v>3</v>
      </c>
      <c r="I5" s="1" t="s">
        <v>4</v>
      </c>
    </row>
    <row r="6" spans="1:10" x14ac:dyDescent="0.25">
      <c r="A6" s="3" t="s">
        <v>5</v>
      </c>
      <c r="B6" s="4"/>
      <c r="C6" s="4"/>
      <c r="D6" s="5">
        <v>2023</v>
      </c>
      <c r="E6" s="6"/>
      <c r="F6" s="5">
        <v>2022</v>
      </c>
    </row>
    <row r="7" spans="1:10" x14ac:dyDescent="0.25">
      <c r="A7" s="3" t="s">
        <v>6</v>
      </c>
      <c r="B7" s="4"/>
      <c r="C7" s="4"/>
      <c r="D7" s="7"/>
      <c r="E7" s="7"/>
      <c r="F7" s="7"/>
    </row>
    <row r="8" spans="1:10" x14ac:dyDescent="0.25">
      <c r="B8" s="2" t="s">
        <v>7</v>
      </c>
      <c r="D8" s="8">
        <v>8080289.0899999999</v>
      </c>
      <c r="E8" s="9"/>
      <c r="F8" s="8">
        <v>8110526.5300000003</v>
      </c>
    </row>
    <row r="9" spans="1:10" customFormat="1" x14ac:dyDescent="0.25">
      <c r="A9" s="10"/>
      <c r="B9" s="2" t="s">
        <v>8</v>
      </c>
      <c r="C9" s="2"/>
      <c r="D9" s="8">
        <v>141392410.33000001</v>
      </c>
      <c r="E9" s="11"/>
      <c r="F9" s="8">
        <v>117183542.47</v>
      </c>
    </row>
    <row r="10" spans="1:10" customFormat="1" x14ac:dyDescent="0.25">
      <c r="A10" s="10"/>
      <c r="B10" s="2" t="s">
        <v>49</v>
      </c>
      <c r="C10" s="2"/>
      <c r="D10" s="8">
        <v>3348528.19</v>
      </c>
      <c r="E10" s="11"/>
      <c r="F10" s="8">
        <v>0</v>
      </c>
      <c r="G10" s="12">
        <f>+D10-F10</f>
        <v>3348528.19</v>
      </c>
      <c r="H10" s="12">
        <f>+E10-G10</f>
        <v>-3348528.19</v>
      </c>
      <c r="I10" s="12">
        <f>+F10-1438497.98</f>
        <v>-1438497.98</v>
      </c>
      <c r="J10" s="12">
        <f>+E10-I10</f>
        <v>1438497.98</v>
      </c>
    </row>
    <row r="11" spans="1:10" x14ac:dyDescent="0.25">
      <c r="B11" s="2" t="s">
        <v>50</v>
      </c>
      <c r="D11" s="8">
        <v>761231.52</v>
      </c>
      <c r="E11" s="11"/>
      <c r="F11" s="8">
        <v>978024.47</v>
      </c>
      <c r="G11" s="13">
        <f>+D11-F11</f>
        <v>-216792.94999999995</v>
      </c>
      <c r="H11" s="12"/>
      <c r="J11" s="12">
        <f t="shared" ref="J11:J34" si="0">+E11-I11</f>
        <v>0</v>
      </c>
    </row>
    <row r="12" spans="1:10" customFormat="1" x14ac:dyDescent="0.25">
      <c r="A12" s="10"/>
      <c r="B12" s="2" t="s">
        <v>51</v>
      </c>
      <c r="C12" s="2"/>
      <c r="D12" s="14">
        <v>1941804.96</v>
      </c>
      <c r="E12" s="11"/>
      <c r="F12" s="14">
        <v>1823680.13</v>
      </c>
      <c r="G12" s="12">
        <f>+D12-F12</f>
        <v>118124.83000000007</v>
      </c>
      <c r="H12" s="12">
        <f t="shared" ref="H12:H34" si="1">+E12-G12</f>
        <v>-118124.83000000007</v>
      </c>
      <c r="I12" s="12">
        <f>+F12-1386241.27</f>
        <v>437438.85999999987</v>
      </c>
      <c r="J12" s="12">
        <f t="shared" si="0"/>
        <v>-437438.85999999987</v>
      </c>
    </row>
    <row r="13" spans="1:10" customFormat="1" hidden="1" x14ac:dyDescent="0.25">
      <c r="A13" s="10"/>
      <c r="B13" s="2" t="s">
        <v>9</v>
      </c>
      <c r="C13" s="2"/>
      <c r="D13" s="8">
        <v>0</v>
      </c>
      <c r="E13" s="11"/>
      <c r="F13" s="15">
        <v>0</v>
      </c>
      <c r="H13" s="12">
        <f t="shared" si="1"/>
        <v>0</v>
      </c>
      <c r="J13" s="12">
        <f t="shared" si="0"/>
        <v>0</v>
      </c>
    </row>
    <row r="14" spans="1:10" x14ac:dyDescent="0.25">
      <c r="A14" s="3" t="s">
        <v>10</v>
      </c>
      <c r="D14" s="16">
        <f>SUM(D8:D13)</f>
        <v>155524264.09000003</v>
      </c>
      <c r="E14" s="9"/>
      <c r="F14" s="16">
        <f>SUM(F8:F13)</f>
        <v>128095773.59999999</v>
      </c>
      <c r="H14" s="12">
        <f t="shared" si="1"/>
        <v>0</v>
      </c>
      <c r="J14" s="12">
        <f t="shared" si="0"/>
        <v>0</v>
      </c>
    </row>
    <row r="15" spans="1:10" x14ac:dyDescent="0.25">
      <c r="A15" s="3"/>
      <c r="D15" s="16"/>
      <c r="E15" s="9"/>
      <c r="F15" s="16"/>
      <c r="H15" s="12">
        <f t="shared" si="1"/>
        <v>0</v>
      </c>
      <c r="J15" s="12">
        <f t="shared" si="0"/>
        <v>0</v>
      </c>
    </row>
    <row r="16" spans="1:10" x14ac:dyDescent="0.25">
      <c r="A16" s="3" t="s">
        <v>11</v>
      </c>
      <c r="D16" s="8"/>
      <c r="E16" s="8"/>
      <c r="F16" s="8"/>
      <c r="H16" s="12">
        <f t="shared" si="1"/>
        <v>0</v>
      </c>
      <c r="J16" s="12">
        <f t="shared" si="0"/>
        <v>0</v>
      </c>
    </row>
    <row r="17" spans="1:10" customFormat="1" hidden="1" x14ac:dyDescent="0.25">
      <c r="A17" s="10"/>
      <c r="B17" s="2" t="s">
        <v>12</v>
      </c>
      <c r="C17" s="2"/>
      <c r="D17" s="15">
        <v>0</v>
      </c>
      <c r="E17" s="11"/>
      <c r="F17" s="15">
        <v>0</v>
      </c>
      <c r="H17" s="12">
        <f t="shared" si="1"/>
        <v>0</v>
      </c>
      <c r="J17" s="12">
        <f t="shared" si="0"/>
        <v>0</v>
      </c>
    </row>
    <row r="18" spans="1:10" customFormat="1" hidden="1" x14ac:dyDescent="0.25">
      <c r="A18" s="10"/>
      <c r="B18" s="2" t="s">
        <v>13</v>
      </c>
      <c r="C18" s="2"/>
      <c r="D18" s="15">
        <v>0</v>
      </c>
      <c r="E18" s="11"/>
      <c r="F18" s="15">
        <v>0</v>
      </c>
      <c r="H18" s="12">
        <f t="shared" si="1"/>
        <v>0</v>
      </c>
      <c r="J18" s="12">
        <f t="shared" si="0"/>
        <v>0</v>
      </c>
    </row>
    <row r="19" spans="1:10" customFormat="1" hidden="1" x14ac:dyDescent="0.25">
      <c r="A19" s="10"/>
      <c r="B19" s="2" t="s">
        <v>14</v>
      </c>
      <c r="C19" s="2"/>
      <c r="D19" s="15">
        <v>0</v>
      </c>
      <c r="E19" s="11"/>
      <c r="F19" s="15">
        <v>0</v>
      </c>
      <c r="H19" s="12">
        <f t="shared" si="1"/>
        <v>0</v>
      </c>
      <c r="J19" s="12">
        <f t="shared" si="0"/>
        <v>0</v>
      </c>
    </row>
    <row r="20" spans="1:10" customFormat="1" hidden="1" x14ac:dyDescent="0.25">
      <c r="A20" s="10"/>
      <c r="B20" s="2" t="s">
        <v>15</v>
      </c>
      <c r="C20" s="2"/>
      <c r="D20" s="15">
        <v>0</v>
      </c>
      <c r="E20" s="11"/>
      <c r="F20" s="15">
        <v>0</v>
      </c>
      <c r="H20" s="12">
        <f t="shared" si="1"/>
        <v>0</v>
      </c>
      <c r="J20" s="12">
        <f t="shared" si="0"/>
        <v>0</v>
      </c>
    </row>
    <row r="21" spans="1:10" x14ac:dyDescent="0.25">
      <c r="B21" s="2" t="s">
        <v>52</v>
      </c>
      <c r="D21" s="8">
        <v>121906628.01000001</v>
      </c>
      <c r="E21" s="11"/>
      <c r="F21" s="8">
        <v>121369670</v>
      </c>
      <c r="G21" s="13">
        <f>+D21-F21</f>
        <v>536958.01000000536</v>
      </c>
      <c r="H21" s="12">
        <f t="shared" si="1"/>
        <v>-536958.01000000536</v>
      </c>
      <c r="I21" s="13">
        <f>+F21-93672680.62</f>
        <v>27696989.379999995</v>
      </c>
      <c r="J21" s="12">
        <f t="shared" si="0"/>
        <v>-27696989.379999995</v>
      </c>
    </row>
    <row r="22" spans="1:10" x14ac:dyDescent="0.25">
      <c r="B22" s="2" t="s">
        <v>53</v>
      </c>
      <c r="D22" s="14">
        <v>2282708.7599999998</v>
      </c>
      <c r="E22" s="11"/>
      <c r="F22" s="14">
        <v>39233391.789999999</v>
      </c>
      <c r="G22" s="13">
        <f>+D22-F22</f>
        <v>-36950683.030000001</v>
      </c>
      <c r="H22" s="12">
        <f t="shared" si="1"/>
        <v>36950683.030000001</v>
      </c>
      <c r="I22" s="13">
        <f>+F22-42348242.36</f>
        <v>-3114850.5700000003</v>
      </c>
      <c r="J22" s="12">
        <f t="shared" si="0"/>
        <v>3114850.5700000003</v>
      </c>
    </row>
    <row r="23" spans="1:10" x14ac:dyDescent="0.25">
      <c r="A23" s="3" t="s">
        <v>16</v>
      </c>
      <c r="D23" s="16">
        <f>SUM(D17:D22)</f>
        <v>124189336.77000001</v>
      </c>
      <c r="E23" s="9"/>
      <c r="F23" s="16">
        <f>SUM(F17:F22)</f>
        <v>160603061.78999999</v>
      </c>
      <c r="H23" s="12">
        <f t="shared" si="1"/>
        <v>0</v>
      </c>
      <c r="J23" s="12">
        <f t="shared" si="0"/>
        <v>0</v>
      </c>
    </row>
    <row r="24" spans="1:10" x14ac:dyDescent="0.25">
      <c r="A24" s="3"/>
      <c r="D24" s="16"/>
      <c r="E24" s="9"/>
      <c r="F24" s="16"/>
      <c r="H24" s="12">
        <f t="shared" si="1"/>
        <v>0</v>
      </c>
      <c r="J24" s="12">
        <f t="shared" si="0"/>
        <v>0</v>
      </c>
    </row>
    <row r="25" spans="1:10" ht="15.75" thickBot="1" x14ac:dyDescent="0.3">
      <c r="A25" s="3" t="s">
        <v>17</v>
      </c>
      <c r="D25" s="17">
        <f>SUM(D23,D14)</f>
        <v>279713600.86000001</v>
      </c>
      <c r="E25" s="18"/>
      <c r="F25" s="17">
        <f>+F14+F23</f>
        <v>288698835.38999999</v>
      </c>
      <c r="H25" s="12">
        <f t="shared" si="1"/>
        <v>0</v>
      </c>
      <c r="J25" s="12">
        <f t="shared" si="0"/>
        <v>0</v>
      </c>
    </row>
    <row r="26" spans="1:10" ht="15.75" thickTop="1" x14ac:dyDescent="0.25">
      <c r="B26" s="2" t="s">
        <v>18</v>
      </c>
      <c r="D26" s="8"/>
      <c r="E26" s="8"/>
      <c r="F26" s="8"/>
      <c r="H26" s="12">
        <f t="shared" si="1"/>
        <v>0</v>
      </c>
      <c r="J26" s="12">
        <f t="shared" si="0"/>
        <v>0</v>
      </c>
    </row>
    <row r="27" spans="1:10" x14ac:dyDescent="0.25">
      <c r="A27" s="3" t="s">
        <v>19</v>
      </c>
      <c r="D27" s="8"/>
      <c r="E27" s="8"/>
      <c r="F27" s="8"/>
      <c r="H27" s="12">
        <f t="shared" si="1"/>
        <v>0</v>
      </c>
      <c r="J27" s="12">
        <f t="shared" si="0"/>
        <v>0</v>
      </c>
    </row>
    <row r="28" spans="1:10" x14ac:dyDescent="0.25">
      <c r="A28" s="3" t="s">
        <v>20</v>
      </c>
      <c r="D28" s="8"/>
      <c r="E28" s="9"/>
      <c r="F28" s="9"/>
      <c r="H28" s="12">
        <f t="shared" si="1"/>
        <v>0</v>
      </c>
      <c r="J28" s="12">
        <f t="shared" si="0"/>
        <v>0</v>
      </c>
    </row>
    <row r="29" spans="1:10" customFormat="1" ht="15" hidden="1" customHeight="1" x14ac:dyDescent="0.25">
      <c r="A29" s="10"/>
      <c r="B29" s="2" t="s">
        <v>21</v>
      </c>
      <c r="C29" s="2"/>
      <c r="D29" s="15">
        <v>0</v>
      </c>
      <c r="E29" s="15"/>
      <c r="F29" s="15">
        <v>0</v>
      </c>
      <c r="H29" s="12">
        <f t="shared" si="1"/>
        <v>0</v>
      </c>
      <c r="J29" s="12">
        <f t="shared" si="0"/>
        <v>0</v>
      </c>
    </row>
    <row r="30" spans="1:10" x14ac:dyDescent="0.25">
      <c r="B30" s="2" t="s">
        <v>54</v>
      </c>
      <c r="D30" s="19">
        <v>7272206.6500000004</v>
      </c>
      <c r="E30" s="15"/>
      <c r="F30" s="15">
        <v>1179952.33</v>
      </c>
      <c r="G30" s="13">
        <f>+D30-F30</f>
        <v>6092254.3200000003</v>
      </c>
      <c r="H30" s="12">
        <f t="shared" si="1"/>
        <v>-6092254.3200000003</v>
      </c>
      <c r="I30" s="13">
        <f>+F30-3395692.21</f>
        <v>-2215739.88</v>
      </c>
      <c r="J30" s="12">
        <f t="shared" si="0"/>
        <v>2215739.88</v>
      </c>
    </row>
    <row r="31" spans="1:10" customFormat="1" hidden="1" x14ac:dyDescent="0.25">
      <c r="A31" s="10"/>
      <c r="B31" s="2" t="s">
        <v>22</v>
      </c>
      <c r="C31" s="2"/>
      <c r="D31" s="20"/>
      <c r="E31" s="11"/>
      <c r="F31" s="15"/>
      <c r="H31" s="12">
        <f t="shared" si="1"/>
        <v>0</v>
      </c>
      <c r="J31" s="12">
        <f t="shared" si="0"/>
        <v>0</v>
      </c>
    </row>
    <row r="32" spans="1:10" customFormat="1" hidden="1" x14ac:dyDescent="0.25">
      <c r="A32" s="10"/>
      <c r="B32" s="2" t="s">
        <v>23</v>
      </c>
      <c r="C32" s="2"/>
      <c r="D32" s="20"/>
      <c r="E32" s="11"/>
      <c r="F32" s="15"/>
      <c r="H32" s="12">
        <f t="shared" si="1"/>
        <v>0</v>
      </c>
      <c r="J32" s="12">
        <f t="shared" si="0"/>
        <v>0</v>
      </c>
    </row>
    <row r="33" spans="1:15" customFormat="1" x14ac:dyDescent="0.25">
      <c r="A33" s="10"/>
      <c r="B33" s="2" t="s">
        <v>55</v>
      </c>
      <c r="C33" s="2"/>
      <c r="D33" s="19">
        <v>4445558.51</v>
      </c>
      <c r="E33" s="11"/>
      <c r="F33" s="15">
        <v>3293009.72</v>
      </c>
      <c r="G33" s="12">
        <f>+D33-F33</f>
        <v>1152548.7899999996</v>
      </c>
      <c r="H33" s="12">
        <f t="shared" si="1"/>
        <v>-1152548.7899999996</v>
      </c>
      <c r="I33" s="12">
        <f>+F33-1949071.73</f>
        <v>1343937.9900000002</v>
      </c>
      <c r="J33" s="12">
        <f t="shared" si="0"/>
        <v>-1343937.9900000002</v>
      </c>
    </row>
    <row r="34" spans="1:15" customFormat="1" x14ac:dyDescent="0.25">
      <c r="A34" s="10"/>
      <c r="B34" s="2" t="s">
        <v>56</v>
      </c>
      <c r="C34" s="2"/>
      <c r="D34" s="21">
        <v>39595373.939999998</v>
      </c>
      <c r="E34" s="11"/>
      <c r="F34" s="22">
        <v>54334706.280000001</v>
      </c>
      <c r="G34" s="12">
        <f>+D34-F34</f>
        <v>-14739332.340000004</v>
      </c>
      <c r="H34" s="12">
        <f t="shared" si="1"/>
        <v>14739332.340000004</v>
      </c>
      <c r="I34" s="12">
        <f>+F34-18056074.14</f>
        <v>36278632.140000001</v>
      </c>
      <c r="J34" s="12">
        <f t="shared" si="0"/>
        <v>-36278632.140000001</v>
      </c>
    </row>
    <row r="35" spans="1:15" customFormat="1" hidden="1" x14ac:dyDescent="0.25">
      <c r="A35" s="10"/>
      <c r="B35" s="2" t="s">
        <v>24</v>
      </c>
      <c r="C35" s="2"/>
      <c r="D35" s="15">
        <v>0</v>
      </c>
      <c r="E35" s="11"/>
      <c r="F35" s="15">
        <v>0</v>
      </c>
    </row>
    <row r="36" spans="1:15" customFormat="1" hidden="1" x14ac:dyDescent="0.25">
      <c r="A36" s="10"/>
      <c r="B36" s="2" t="s">
        <v>25</v>
      </c>
      <c r="C36" s="2"/>
      <c r="D36" s="15">
        <v>0</v>
      </c>
      <c r="E36" s="11"/>
      <c r="F36" s="15">
        <v>0</v>
      </c>
    </row>
    <row r="37" spans="1:15" customFormat="1" hidden="1" x14ac:dyDescent="0.25">
      <c r="A37" s="10"/>
      <c r="B37" s="2" t="s">
        <v>26</v>
      </c>
      <c r="C37" s="2"/>
      <c r="D37" s="15">
        <v>0</v>
      </c>
      <c r="E37" s="11"/>
      <c r="F37" s="15">
        <v>0</v>
      </c>
    </row>
    <row r="38" spans="1:15" x14ac:dyDescent="0.25">
      <c r="A38" s="3" t="s">
        <v>27</v>
      </c>
      <c r="D38" s="16">
        <f>SUM(D29:D37)</f>
        <v>51313139.099999994</v>
      </c>
      <c r="E38" s="9"/>
      <c r="F38" s="16">
        <f>SUM(F30:F37)</f>
        <v>58807668.329999998</v>
      </c>
      <c r="O38"/>
    </row>
    <row r="39" spans="1:15" x14ac:dyDescent="0.25">
      <c r="A39" s="3"/>
      <c r="D39" s="16"/>
      <c r="E39" s="9"/>
      <c r="F39" s="8"/>
      <c r="O39"/>
    </row>
    <row r="40" spans="1:15" customFormat="1" hidden="1" x14ac:dyDescent="0.25">
      <c r="A40" s="23" t="s">
        <v>28</v>
      </c>
      <c r="B40" s="10"/>
      <c r="C40" s="10"/>
      <c r="D40" s="15"/>
      <c r="E40" s="15"/>
      <c r="F40" s="15"/>
    </row>
    <row r="41" spans="1:15" customFormat="1" hidden="1" x14ac:dyDescent="0.25">
      <c r="A41" s="10"/>
      <c r="B41" s="2" t="s">
        <v>29</v>
      </c>
      <c r="C41" s="2"/>
      <c r="D41" s="15">
        <v>0</v>
      </c>
      <c r="E41" s="11"/>
      <c r="F41" s="15">
        <v>0</v>
      </c>
    </row>
    <row r="42" spans="1:15" customFormat="1" hidden="1" x14ac:dyDescent="0.25">
      <c r="A42" s="10"/>
      <c r="B42" s="2" t="s">
        <v>30</v>
      </c>
      <c r="C42" s="2"/>
      <c r="D42" s="15">
        <v>0</v>
      </c>
      <c r="E42" s="11"/>
      <c r="F42" s="15">
        <v>0</v>
      </c>
    </row>
    <row r="43" spans="1:15" customFormat="1" hidden="1" x14ac:dyDescent="0.25">
      <c r="A43" s="10"/>
      <c r="B43" s="2" t="s">
        <v>31</v>
      </c>
      <c r="C43" s="2"/>
      <c r="D43" s="15">
        <v>0</v>
      </c>
      <c r="E43" s="11"/>
      <c r="F43" s="15">
        <v>0</v>
      </c>
    </row>
    <row r="44" spans="1:15" customFormat="1" hidden="1" x14ac:dyDescent="0.25">
      <c r="A44" s="10"/>
      <c r="B44" s="2" t="s">
        <v>32</v>
      </c>
      <c r="C44" s="2"/>
      <c r="D44" s="15">
        <v>0</v>
      </c>
      <c r="E44" s="11"/>
      <c r="F44" s="15">
        <v>0</v>
      </c>
    </row>
    <row r="45" spans="1:15" customFormat="1" hidden="1" x14ac:dyDescent="0.25">
      <c r="A45" s="10"/>
      <c r="B45" s="2" t="s">
        <v>33</v>
      </c>
      <c r="C45" s="2"/>
      <c r="D45" s="15">
        <v>0</v>
      </c>
      <c r="E45" s="11"/>
      <c r="F45" s="15">
        <v>0</v>
      </c>
    </row>
    <row r="46" spans="1:15" customFormat="1" hidden="1" x14ac:dyDescent="0.25">
      <c r="A46" s="10"/>
      <c r="B46" s="2" t="s">
        <v>34</v>
      </c>
      <c r="C46" s="2"/>
      <c r="D46" s="15">
        <v>0</v>
      </c>
      <c r="E46" s="11"/>
      <c r="F46" s="15">
        <v>0</v>
      </c>
    </row>
    <row r="47" spans="1:15" customFormat="1" hidden="1" x14ac:dyDescent="0.25">
      <c r="A47" s="23" t="s">
        <v>35</v>
      </c>
      <c r="B47" s="10"/>
      <c r="C47" s="10"/>
      <c r="D47" s="8">
        <v>0</v>
      </c>
      <c r="E47" s="11"/>
      <c r="F47" s="8">
        <v>0</v>
      </c>
    </row>
    <row r="48" spans="1:15" x14ac:dyDescent="0.25">
      <c r="A48" s="3" t="s">
        <v>36</v>
      </c>
      <c r="D48" s="16">
        <f>SUM(D38,D47)</f>
        <v>51313139.099999994</v>
      </c>
      <c r="E48" s="18"/>
      <c r="F48" s="16">
        <f>+F38</f>
        <v>58807668.329999998</v>
      </c>
      <c r="O48"/>
    </row>
    <row r="49" spans="1:18" x14ac:dyDescent="0.25">
      <c r="A49" s="3"/>
      <c r="D49" s="8"/>
      <c r="E49" s="8"/>
      <c r="F49" s="8"/>
      <c r="O49"/>
    </row>
    <row r="50" spans="1:18" x14ac:dyDescent="0.25">
      <c r="A50" s="3" t="s">
        <v>57</v>
      </c>
      <c r="D50" s="8"/>
      <c r="E50" s="8"/>
      <c r="F50" s="8"/>
      <c r="O50"/>
    </row>
    <row r="51" spans="1:18" customFormat="1" x14ac:dyDescent="0.25">
      <c r="A51" s="23"/>
      <c r="B51" s="2" t="s">
        <v>37</v>
      </c>
      <c r="C51" s="2"/>
      <c r="D51" s="24">
        <v>9450837.6500000004</v>
      </c>
      <c r="E51" s="11"/>
      <c r="F51" s="15">
        <v>9450837.6500000004</v>
      </c>
    </row>
    <row r="52" spans="1:18" customFormat="1" hidden="1" x14ac:dyDescent="0.25">
      <c r="A52" s="10"/>
      <c r="B52" s="2" t="s">
        <v>38</v>
      </c>
      <c r="C52" s="2"/>
      <c r="D52" s="15"/>
      <c r="E52" s="11"/>
      <c r="F52" s="15"/>
    </row>
    <row r="53" spans="1:18" x14ac:dyDescent="0.25">
      <c r="B53" s="2" t="s">
        <v>39</v>
      </c>
      <c r="D53" s="19">
        <v>25529434.850000001</v>
      </c>
      <c r="E53" s="9"/>
      <c r="F53" s="8">
        <v>48472274.960000001</v>
      </c>
      <c r="G53" s="13">
        <f>+D53-F53</f>
        <v>-22942840.109999999</v>
      </c>
      <c r="O53"/>
    </row>
    <row r="54" spans="1:18" x14ac:dyDescent="0.25">
      <c r="B54" s="2" t="s">
        <v>40</v>
      </c>
      <c r="D54" s="21">
        <v>193420189.25999999</v>
      </c>
      <c r="E54" s="9"/>
      <c r="F54" s="14">
        <v>171968054.31</v>
      </c>
      <c r="G54" s="13">
        <f>+D54-F54</f>
        <v>21452134.949999988</v>
      </c>
      <c r="O54"/>
    </row>
    <row r="55" spans="1:18" customFormat="1" ht="15" hidden="1" customHeight="1" x14ac:dyDescent="0.25">
      <c r="A55" s="10"/>
      <c r="B55" s="2" t="s">
        <v>41</v>
      </c>
      <c r="C55" s="2"/>
      <c r="D55" s="8">
        <v>0</v>
      </c>
      <c r="E55" s="11"/>
      <c r="F55" s="8">
        <v>0</v>
      </c>
    </row>
    <row r="56" spans="1:18" x14ac:dyDescent="0.25">
      <c r="A56" s="3" t="s">
        <v>42</v>
      </c>
      <c r="D56" s="16">
        <f>SUM(D50:D55)</f>
        <v>228400461.75999999</v>
      </c>
      <c r="E56" s="18"/>
      <c r="F56" s="16">
        <f>SUM(F51:F55)</f>
        <v>229891166.92000002</v>
      </c>
      <c r="O56"/>
      <c r="R56" s="25"/>
    </row>
    <row r="57" spans="1:18" x14ac:dyDescent="0.25">
      <c r="A57" s="3"/>
      <c r="D57" s="7"/>
      <c r="E57" s="7"/>
      <c r="F57" s="7"/>
      <c r="O57"/>
      <c r="R57" s="25"/>
    </row>
    <row r="58" spans="1:18" ht="15.75" thickBot="1" x14ac:dyDescent="0.3">
      <c r="A58" s="3" t="s">
        <v>43</v>
      </c>
      <c r="D58" s="17">
        <f>+D48+D56</f>
        <v>279713600.86000001</v>
      </c>
      <c r="E58" s="7"/>
      <c r="F58" s="17">
        <f>+F48+F56</f>
        <v>288698835.25</v>
      </c>
      <c r="O58"/>
      <c r="R58" s="25"/>
    </row>
    <row r="59" spans="1:18" ht="15.75" thickTop="1" x14ac:dyDescent="0.25">
      <c r="A59" s="3"/>
      <c r="D59" s="16"/>
      <c r="E59" s="7"/>
      <c r="F59" s="16"/>
      <c r="O59"/>
      <c r="R59" s="25"/>
    </row>
    <row r="60" spans="1:18" x14ac:dyDescent="0.25">
      <c r="D60" s="8">
        <f>+D25-D58</f>
        <v>0</v>
      </c>
      <c r="F60" s="8"/>
      <c r="O60"/>
      <c r="R60" s="25"/>
    </row>
    <row r="61" spans="1:18" x14ac:dyDescent="0.25">
      <c r="A61" s="39" t="s">
        <v>58</v>
      </c>
      <c r="B61" s="39"/>
      <c r="C61" s="39"/>
      <c r="D61" s="39"/>
      <c r="E61" s="39"/>
      <c r="F61" s="39"/>
      <c r="O61"/>
      <c r="R61" s="25"/>
    </row>
    <row r="62" spans="1:18" x14ac:dyDescent="0.25">
      <c r="B62" s="3"/>
      <c r="C62" s="3"/>
      <c r="O62"/>
      <c r="R62" s="25"/>
    </row>
    <row r="63" spans="1:18" s="27" customFormat="1" ht="15" customHeight="1" x14ac:dyDescent="0.25">
      <c r="A63" s="40" t="s">
        <v>44</v>
      </c>
      <c r="B63" s="40"/>
      <c r="C63" s="41" t="s">
        <v>44</v>
      </c>
      <c r="D63" s="41"/>
      <c r="E63" s="40" t="s">
        <v>44</v>
      </c>
      <c r="F63" s="40"/>
      <c r="K63" s="28"/>
    </row>
    <row r="64" spans="1:18" s="27" customFormat="1" ht="15" customHeight="1" x14ac:dyDescent="0.25">
      <c r="A64" s="26"/>
      <c r="B64" s="26"/>
      <c r="C64" s="26"/>
      <c r="D64" s="26"/>
      <c r="E64" s="26"/>
      <c r="F64" s="29"/>
      <c r="K64" s="28"/>
    </row>
    <row r="65" spans="1:15" s="27" customFormat="1" ht="15" customHeight="1" x14ac:dyDescent="0.25">
      <c r="A65" s="26"/>
      <c r="B65" s="26"/>
      <c r="C65" s="30"/>
      <c r="D65" s="30"/>
      <c r="E65" s="30"/>
      <c r="K65" s="28"/>
    </row>
    <row r="66" spans="1:15" s="27" customFormat="1" x14ac:dyDescent="0.25">
      <c r="A66" s="31"/>
      <c r="B66" s="31"/>
      <c r="C66" s="32"/>
      <c r="D66" s="32"/>
      <c r="E66" s="32"/>
      <c r="L66" s="33"/>
      <c r="O66" s="28"/>
    </row>
    <row r="67" spans="1:15" s="27" customFormat="1" x14ac:dyDescent="0.25">
      <c r="A67" s="35" t="s">
        <v>45</v>
      </c>
      <c r="B67" s="35"/>
      <c r="C67" s="36" t="s">
        <v>48</v>
      </c>
      <c r="D67" s="36"/>
      <c r="E67" s="34" t="s">
        <v>46</v>
      </c>
      <c r="F67" s="34"/>
      <c r="L67" s="33"/>
      <c r="O67" s="28"/>
    </row>
    <row r="68" spans="1:15" s="27" customFormat="1" x14ac:dyDescent="0.25">
      <c r="A68" s="30"/>
      <c r="B68" s="37"/>
      <c r="C68" s="37"/>
      <c r="D68" s="29"/>
      <c r="E68" s="29"/>
      <c r="L68" s="33"/>
      <c r="O68" s="28"/>
    </row>
    <row r="69" spans="1:15" s="27" customFormat="1" x14ac:dyDescent="0.25">
      <c r="L69" s="33"/>
      <c r="O69" s="28"/>
    </row>
  </sheetData>
  <mergeCells count="11">
    <mergeCell ref="A67:B67"/>
    <mergeCell ref="C67:D67"/>
    <mergeCell ref="B68:C68"/>
    <mergeCell ref="A1:F1"/>
    <mergeCell ref="A2:F2"/>
    <mergeCell ref="A3:F3"/>
    <mergeCell ref="A4:F4"/>
    <mergeCell ref="A61:F61"/>
    <mergeCell ref="A63:B63"/>
    <mergeCell ref="C63:D63"/>
    <mergeCell ref="E63:F63"/>
  </mergeCells>
  <printOptions horizontalCentered="1"/>
  <pageMargins left="0.35433070866141736" right="0.35433070866141736" top="0.82677165354330717" bottom="0.35433070866141736" header="0.31496062992125984" footer="0.31496062992125984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1080CE-30A2-4594-A79F-B87390ED0BF7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966e0af8-eb04-4871-9ba3-4bac4d7ba408"/>
    <ds:schemaRef ds:uri="http://schemas.microsoft.com/office/infopath/2007/PartnerControls"/>
    <ds:schemaRef ds:uri="http://www.w3.org/XML/1998/namespace"/>
    <ds:schemaRef ds:uri="28489dc2-50cf-493e-a704-cb1420394a7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809B68-495C-4992-A96F-DECBA3DAF0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54BDC0-9DD9-4998-B48D-B47B86002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cp:lastPrinted>2023-07-14T19:33:40Z</cp:lastPrinted>
  <dcterms:created xsi:type="dcterms:W3CDTF">2022-07-14T15:26:09Z</dcterms:created>
  <dcterms:modified xsi:type="dcterms:W3CDTF">2023-07-19T12:47:18Z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