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Noviembre/Ejecución Presupuestaria/"/>
    </mc:Choice>
  </mc:AlternateContent>
  <xr:revisionPtr revIDLastSave="233" documentId="8_{F5618D4F-0CE9-4EFB-B04D-13035CF8FF54}" xr6:coauthVersionLast="47" xr6:coauthVersionMax="47" xr10:uidLastSave="{3F58B42C-95BB-4A07-AFF9-DDB902DBD0F3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2" l="1"/>
  <c r="P81" i="2"/>
  <c r="P60" i="2"/>
  <c r="P53" i="2"/>
  <c r="P50" i="2"/>
  <c r="P35" i="2"/>
  <c r="P25" i="2"/>
  <c r="P15" i="2"/>
  <c r="P12" i="2"/>
  <c r="P10" i="2"/>
  <c r="P9" i="2"/>
  <c r="B9" i="2"/>
  <c r="M81" i="2"/>
  <c r="M15" i="2"/>
  <c r="M35" i="2"/>
  <c r="L81" i="2"/>
  <c r="K81" i="2"/>
  <c r="I81" i="2"/>
  <c r="F81" i="2"/>
  <c r="D81" i="2"/>
  <c r="N60" i="2"/>
  <c r="N35" i="2"/>
  <c r="N25" i="2" l="1"/>
  <c r="N15" i="2"/>
  <c r="M25" i="2"/>
  <c r="M50" i="2"/>
  <c r="M9" i="2"/>
  <c r="D9" i="2"/>
  <c r="B50" i="2"/>
  <c r="B60" i="2"/>
  <c r="B35" i="2"/>
  <c r="D15" i="2"/>
  <c r="I9" i="2"/>
  <c r="H9" i="2"/>
  <c r="G9" i="2"/>
  <c r="F9" i="2"/>
  <c r="E9" i="2"/>
  <c r="L50" i="2"/>
  <c r="L35" i="2"/>
  <c r="L25" i="2"/>
  <c r="L9" i="2"/>
  <c r="L15" i="2"/>
  <c r="K35" i="2" l="1"/>
  <c r="K25" i="2"/>
  <c r="K15" i="2" l="1"/>
  <c r="K9" i="2"/>
  <c r="J35" i="2" l="1"/>
  <c r="J25" i="2"/>
  <c r="J15" i="2"/>
  <c r="J9" i="2"/>
  <c r="I35" i="2" l="1"/>
  <c r="I25" i="2"/>
  <c r="I15" i="2"/>
  <c r="H35" i="2" l="1"/>
  <c r="H25" i="2"/>
  <c r="H15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35" i="2"/>
  <c r="F25" i="2"/>
  <c r="F15" i="2"/>
  <c r="F50" i="2"/>
  <c r="F60" i="2"/>
  <c r="F59" i="2" s="1"/>
  <c r="F57" i="2" s="1"/>
  <c r="E61" i="2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I61" i="2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0" i="2" s="1"/>
  <c r="K39" i="2" s="1"/>
  <c r="K38" i="2" s="1"/>
  <c r="K37" i="2" s="1"/>
  <c r="K33" i="2" s="1"/>
  <c r="L61" i="2"/>
  <c r="L60" i="2" s="1"/>
  <c r="L59" i="2" s="1"/>
  <c r="L58" i="2" s="1"/>
  <c r="L57" i="2" s="1"/>
  <c r="L56" i="2" s="1"/>
  <c r="L54" i="2" s="1"/>
  <c r="L53" i="2" s="1"/>
  <c r="L52" i="2" s="1"/>
  <c r="L49" i="2" s="1"/>
  <c r="L48" i="2" s="1"/>
  <c r="L47" i="2" s="1"/>
  <c r="L46" i="2" s="1"/>
  <c r="L45" i="2" s="1"/>
  <c r="L44" i="2" s="1"/>
  <c r="L43" i="2" s="1"/>
  <c r="L42" i="2" s="1"/>
  <c r="L40" i="2" s="1"/>
  <c r="L39" i="2" s="1"/>
  <c r="L38" i="2" s="1"/>
  <c r="L37" i="2" s="1"/>
  <c r="M60" i="2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E60" i="2" l="1"/>
  <c r="E59" i="2" s="1"/>
  <c r="E58" i="2" s="1"/>
  <c r="E57" i="2" s="1"/>
  <c r="E56" i="2" s="1"/>
  <c r="E55" i="2" s="1"/>
  <c r="E54" i="2" s="1"/>
  <c r="E53" i="2" s="1"/>
  <c r="E52" i="2" s="1"/>
  <c r="E50" i="2" s="1"/>
  <c r="E81" i="2" s="1"/>
  <c r="P61" i="2"/>
  <c r="H42" i="2"/>
  <c r="H40" i="2" s="1"/>
  <c r="H39" i="2" s="1"/>
  <c r="H38" i="2" s="1"/>
  <c r="H37" i="2" s="1"/>
  <c r="H33" i="2" s="1"/>
  <c r="H81" i="2"/>
  <c r="G49" i="2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G81" i="2" s="1"/>
  <c r="J42" i="2"/>
  <c r="J40" i="2" s="1"/>
  <c r="J39" i="2" s="1"/>
  <c r="J38" i="2" s="1"/>
  <c r="J37" i="2" s="1"/>
  <c r="J33" i="2" s="1"/>
  <c r="J81" i="2"/>
  <c r="N59" i="2"/>
  <c r="N57" i="2" s="1"/>
  <c r="M59" i="2"/>
  <c r="I60" i="2"/>
  <c r="I59" i="2" s="1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25" i="2"/>
  <c r="B15" i="2"/>
  <c r="M54" i="2" l="1"/>
  <c r="M53" i="2" s="1"/>
  <c r="M52" i="2" s="1"/>
  <c r="I58" i="2"/>
  <c r="P59" i="2"/>
  <c r="E49" i="2"/>
  <c r="C60" i="2"/>
  <c r="C50" i="2"/>
  <c r="C35" i="2"/>
  <c r="C25" i="2"/>
  <c r="C15" i="2"/>
  <c r="C9" i="2"/>
  <c r="D60" i="2"/>
  <c r="D50" i="2"/>
  <c r="D35" i="2"/>
  <c r="D25" i="2"/>
  <c r="P51" i="2" l="1"/>
  <c r="M49" i="2"/>
  <c r="M48" i="2" s="1"/>
  <c r="M47" i="2" s="1"/>
  <c r="M46" i="2" s="1"/>
  <c r="M45" i="2" s="1"/>
  <c r="M44" i="2" s="1"/>
  <c r="M43" i="2" s="1"/>
  <c r="I57" i="2"/>
  <c r="P58" i="2"/>
  <c r="E48" i="2"/>
  <c r="C81" i="2"/>
  <c r="O9" i="2"/>
  <c r="O81" i="2" s="1"/>
  <c r="N49" i="2" l="1"/>
  <c r="N48" i="2" s="1"/>
  <c r="N47" i="2" s="1"/>
  <c r="N46" i="2" s="1"/>
  <c r="N45" i="2" s="1"/>
  <c r="N44" i="2" s="1"/>
  <c r="N43" i="2" s="1"/>
  <c r="M42" i="2"/>
  <c r="M40" i="2" s="1"/>
  <c r="M39" i="2" s="1"/>
  <c r="M38" i="2" s="1"/>
  <c r="M37" i="2" s="1"/>
  <c r="M33" i="2" s="1"/>
  <c r="I56" i="2"/>
  <c r="P57" i="2"/>
  <c r="E47" i="2"/>
  <c r="N42" i="2" l="1"/>
  <c r="N40" i="2" s="1"/>
  <c r="N39" i="2" s="1"/>
  <c r="N38" i="2" s="1"/>
  <c r="N37" i="2" s="1"/>
  <c r="P41" i="2"/>
  <c r="I55" i="2"/>
  <c r="P55" i="2" s="1"/>
  <c r="P56" i="2"/>
  <c r="E46" i="2"/>
  <c r="P36" i="2" l="1"/>
  <c r="I54" i="2"/>
  <c r="E45" i="2"/>
  <c r="I53" i="2" l="1"/>
  <c r="P54" i="2"/>
  <c r="E44" i="2"/>
  <c r="P34" i="2" l="1"/>
  <c r="I52" i="2"/>
  <c r="E43" i="2"/>
  <c r="P32" i="2" l="1"/>
  <c r="I50" i="2"/>
  <c r="P52" i="2"/>
  <c r="E42" i="2"/>
  <c r="P31" i="2" l="1"/>
  <c r="I49" i="2"/>
  <c r="E40" i="2"/>
  <c r="P30" i="2" l="1"/>
  <c r="I48" i="2"/>
  <c r="P49" i="2"/>
  <c r="E39" i="2"/>
  <c r="P29" i="2" l="1"/>
  <c r="I47" i="2"/>
  <c r="P48" i="2"/>
  <c r="E38" i="2"/>
  <c r="P28" i="2" l="1"/>
  <c r="I46" i="2"/>
  <c r="P47" i="2"/>
  <c r="E37" i="2"/>
  <c r="P27" i="2" l="1"/>
  <c r="I45" i="2"/>
  <c r="P46" i="2"/>
  <c r="E33" i="2"/>
  <c r="P26" i="2" l="1"/>
  <c r="I44" i="2"/>
  <c r="P45" i="2"/>
  <c r="I43" i="2" l="1"/>
  <c r="P44" i="2"/>
  <c r="P24" i="2" l="1"/>
  <c r="I42" i="2"/>
  <c r="P43" i="2"/>
  <c r="P23" i="2" l="1"/>
  <c r="I40" i="2"/>
  <c r="P42" i="2"/>
  <c r="P22" i="2" l="1"/>
  <c r="I39" i="2"/>
  <c r="P40" i="2"/>
  <c r="P21" i="2" l="1"/>
  <c r="I38" i="2"/>
  <c r="P39" i="2"/>
  <c r="P20" i="2" l="1"/>
  <c r="I37" i="2"/>
  <c r="P38" i="2"/>
  <c r="P19" i="2" l="1"/>
  <c r="I33" i="2"/>
  <c r="P37" i="2"/>
  <c r="L33" i="2"/>
  <c r="P33" i="2" s="1"/>
  <c r="P18" i="2" l="1"/>
  <c r="P17" i="2" l="1"/>
  <c r="P16" i="2" l="1"/>
  <c r="P14" i="2" l="1"/>
  <c r="P13" i="2" l="1"/>
  <c r="N9" i="2" l="1"/>
  <c r="N81" i="2" s="1"/>
  <c r="P11" i="2" l="1"/>
</calcChain>
</file>

<file path=xl/sharedStrings.xml><?xml version="1.0" encoding="utf-8"?>
<sst xmlns="http://schemas.openxmlformats.org/spreadsheetml/2006/main" count="111" uniqueCount="108">
  <si>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</si>
  <si>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</si>
  <si>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</si>
  <si>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</si>
  <si>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</si>
  <si>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</si>
  <si>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</si>
  <si>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</si>
  <si>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</si>
  <si>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</si>
  <si>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</si>
  <si>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</si>
  <si>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</si>
  <si>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</si>
  <si>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</si>
  <si>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</si>
  <si>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</si>
  <si>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</si>
  <si>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</si>
  <si>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</si>
  <si>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</si>
  <si>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</si>
  <si>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</si>
  <si>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</si>
  <si>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</si>
  <si>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</si>
  <si>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</si>
  <si>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</si>
  <si>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</si>
  <si>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</si>
  <si>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</si>
  <si>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</si>
  <si>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</si>
  <si>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</si>
  <si>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</si>
  <si>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</si>
  <si>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</si>
  <si>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</si>
  <si>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</si>
  <si>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</si>
  <si>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</si>
  <si>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</si>
  <si>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</si>
  <si>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</si>
  <si>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</si>
  <si>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</si>
  <si>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</si>
  <si>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</si>
  <si>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</si>
  <si>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</si>
  <si>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</si>
  <si>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</si>
  <si>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</si>
  <si>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</si>
  <si>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</si>
  <si>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</si>
  <si>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</si>
  <si>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</si>
  <si>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</si>
  <si>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</si>
  <si>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</si>
  <si>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</si>
  <si>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</si>
  <si>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</si>
  <si>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</si>
  <si>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</si>
  <si>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</si>
  <si>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</si>
  <si>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</si>
  <si>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</si>
  <si>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</si>
  <si>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</si>
  <si>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</si>
  <si>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</si>
  <si>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</si>
  <si>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</si>
  <si>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</si>
  <si>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</si>
  <si>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</si>
  <si>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</si>
  <si>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</si>
  <si>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</si>
  <si>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</si>
  <si>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</si>
  <si>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</si>
  <si>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</si>
  <si>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</si>
  <si>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</si>
  <si>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</si>
  <si>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</si>
  <si>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</si>
  <si>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</si>
  <si>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</si>
  <si>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</si>
  <si>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</si>
  <si>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</si>
  <si>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</si>
  <si>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</si>
  <si>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</si>
  <si>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</si>
  <si>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</si>
  <si>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</si>
  <si>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Christy Lied</t>
  </si>
  <si>
    <t>Encargada Sección Presupuesto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</si>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</sst>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164" fontId="4" fillId="0" borderId="0" xfId="0" applyNumberFormat="1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164" fontId="11" fillId="0" borderId="0" xfId="1" applyFont="1"/>
    <xf numFmtId="164" fontId="11" fillId="0" borderId="0" xfId="1" applyFont="1" applyAlignment="1">
      <alignment vertical="center" wrapText="1"/>
    </xf>
    <xf numFmtId="164" fontId="11" fillId="0" borderId="0" xfId="1" applyFont="1" applyAlignment="1">
      <alignment wrapText="1"/>
    </xf>
    <xf numFmtId="164" fontId="2" fillId="0" borderId="0" xfId="1" applyFont="1" applyAlignment="1">
      <alignment vertical="center" wrapText="1"/>
    </xf>
    <xf numFmtId="164" fontId="1" fillId="0" borderId="0" xfId="1" applyFont="1"/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165" fontId="2" fillId="2" borderId="10" xfId="0" applyNumberFormat="1" applyFont="1" applyFill="1" applyBorder="1"/>
    <xf numFmtId="164" fontId="2" fillId="2" borderId="10" xfId="0" applyNumberFormat="1" applyFont="1" applyFill="1" applyBorder="1"/>
    <xf numFmtId="164" fontId="2" fillId="2" borderId="10" xfId="1" applyFont="1" applyFill="1" applyBorder="1"/>
    <xf numFmtId="0" fontId="5" fillId="0" borderId="0" xfId="0" applyFont="1" applyAlignment="1">
      <alignment horizontal="center" vertical="center"/>
    </xf>
    <xf numFmtId="0" fontId="12" fillId="3" borderId="0" xfId="0" applyFont="1" applyFill="1"/>
    <xf numFmtId="164" fontId="14" fillId="3" borderId="0" xfId="1" applyFont="1" applyFill="1" applyBorder="1"/>
    <xf numFmtId="0" fontId="0" fillId="3" borderId="0" xfId="0" applyFill="1"/>
    <xf numFmtId="0" fontId="8" fillId="0" borderId="0" xfId="0" applyFont="1"/>
    <xf numFmtId="0" fontId="7" fillId="0" borderId="14" xfId="0" applyFont="1" applyBorder="1"/>
    <xf numFmtId="0" fontId="10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2" fillId="2" borderId="10" xfId="0" applyFont="1" applyFill="1" applyBorder="1" applyAlignment="1">
      <alignment horizontal="left" vertical="center"/>
    </xf>
    <xf numFmtId="164" fontId="2" fillId="2" borderId="10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readingOrder="1"/>
    </xf>
    <xf numFmtId="0" fontId="10" fillId="0" borderId="0" xfId="0" applyFont="1" applyAlignment="1">
      <alignment horizontal="center" vertical="top" readingOrder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showGridLines="0" tabSelected="1" view="pageBreakPreview" zoomScale="70" zoomScaleNormal="100" zoomScaleSheetLayoutView="70" workbookViewId="0">
      <selection activeCell="B82" sqref="B82"/>
    </sheetView>
  </sheetViews>
  <sheetFormatPr baseColWidth="10" defaultColWidth="11.42578125" defaultRowHeight="15" x14ac:dyDescent="0.25"/>
  <cols>
    <col min="1" max="1" width="77.85546875" customWidth="1"/>
    <col min="2" max="2" width="41.28515625" customWidth="1"/>
    <col min="3" max="3" width="13.5703125" hidden="1" customWidth="1"/>
    <col min="4" max="5" width="20.42578125" customWidth="1"/>
    <col min="6" max="6" width="23.28515625" customWidth="1"/>
    <col min="7" max="12" width="20.42578125" customWidth="1"/>
    <col min="13" max="13" width="22.85546875" customWidth="1"/>
    <col min="14" max="14" width="27.7109375" customWidth="1"/>
    <col min="15" max="15" width="0.140625" hidden="1" customWidth="1"/>
    <col min="16" max="16" width="21.85546875" bestFit="1" customWidth="1"/>
  </cols>
  <sheetData>
    <row r="1" spans="1:17" ht="28.5" customHeight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21" customHeight="1" x14ac:dyDescent="0.25">
      <c r="A2" s="35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7" ht="15.75" x14ac:dyDescent="0.25">
      <c r="A3" s="39">
        <v>2022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customHeight="1" x14ac:dyDescent="0.25">
      <c r="A4" s="41" t="s">
        <v>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 ht="15.75" customHeight="1" x14ac:dyDescent="0.25">
      <c r="A5" s="31" t="s">
        <v>75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25.5" customHeight="1" x14ac:dyDescent="0.25">
      <c r="A6" s="37" t="s">
        <v>65</v>
      </c>
      <c r="B6" s="38" t="s">
        <v>92</v>
      </c>
      <c r="C6" s="38" t="s">
        <v>91</v>
      </c>
      <c r="D6" s="32" t="s">
        <v>89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7" x14ac:dyDescent="0.25">
      <c r="A7" s="37"/>
      <c r="B7" s="38"/>
      <c r="C7" s="38"/>
      <c r="D7" s="20" t="s">
        <v>77</v>
      </c>
      <c r="E7" s="20" t="s">
        <v>78</v>
      </c>
      <c r="F7" s="20" t="s">
        <v>79</v>
      </c>
      <c r="G7" s="20" t="s">
        <v>80</v>
      </c>
      <c r="H7" s="20" t="s">
        <v>81</v>
      </c>
      <c r="I7" s="20" t="s">
        <v>82</v>
      </c>
      <c r="J7" s="20" t="s">
        <v>83</v>
      </c>
      <c r="K7" s="20" t="s">
        <v>84</v>
      </c>
      <c r="L7" s="20" t="s">
        <v>85</v>
      </c>
      <c r="M7" s="20" t="s">
        <v>86</v>
      </c>
      <c r="N7" s="20" t="s">
        <v>87</v>
      </c>
      <c r="O7" s="20" t="s">
        <v>88</v>
      </c>
      <c r="P7" s="20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  <c r="B9" s="9">
        <f>+SUM(B10:B14)</f>
        <v>381014859.82999998</v>
      </c>
      <c r="C9" s="9">
        <f t="shared" ref="C9" si="0">+SUM(C10:C14)</f>
        <v>0</v>
      </c>
      <c r="D9" s="9">
        <f>+SUM(D10:D14)</f>
        <v>31524107.669999998</v>
      </c>
      <c r="E9" s="9">
        <f>+E10+E11+E12+E13+E14</f>
        <v>30249608.050000001</v>
      </c>
      <c r="F9" s="9">
        <f>+F10+F11+F12+F13+F14</f>
        <v>32603332.269999996</v>
      </c>
      <c r="G9" s="9">
        <f t="shared" ref="G9:L9" si="1">+SUM(G10:G14)</f>
        <v>31474096.710000001</v>
      </c>
      <c r="H9" s="9">
        <f t="shared" si="1"/>
        <v>30919974.649999999</v>
      </c>
      <c r="I9" s="9">
        <f t="shared" si="1"/>
        <v>29938144.169999998</v>
      </c>
      <c r="J9" s="9">
        <f t="shared" si="1"/>
        <v>41899099.57</v>
      </c>
      <c r="K9" s="9">
        <f t="shared" si="1"/>
        <v>58300138.659999996</v>
      </c>
      <c r="L9" s="9">
        <f t="shared" si="1"/>
        <v>28932419.390000001</v>
      </c>
      <c r="M9" s="9">
        <f>+SUM(M10:M14)</f>
        <v>27837561.030000001</v>
      </c>
      <c r="N9" s="9">
        <f>+SUM(N10:N14)</f>
        <v>30606390.710000001</v>
      </c>
      <c r="O9" s="9">
        <f t="shared" ref="O9" si="2">+SUM(O10:O14)</f>
        <v>0</v>
      </c>
      <c r="P9" s="9">
        <f>+D9+E9+F9+G9+H9+I9+J9+K9+L9+M9+N9+O9</f>
        <v>374284872.87999994</v>
      </c>
    </row>
    <row r="10" spans="1:17" x14ac:dyDescent="0.25">
      <c r="A10" s="4" t="s">
        <v>2</v>
      </c>
      <c r="B10" s="8">
        <v>263021889</v>
      </c>
      <c r="C10" s="5"/>
      <c r="D10" s="7">
        <v>22397343.300000001</v>
      </c>
      <c r="E10" s="15">
        <v>21435578.510000002</v>
      </c>
      <c r="F10" s="8">
        <v>23249365.899999999</v>
      </c>
      <c r="G10" s="19">
        <v>22726240.73</v>
      </c>
      <c r="H10" s="8">
        <v>22301536.93</v>
      </c>
      <c r="I10" s="8">
        <v>20455606.280000001</v>
      </c>
      <c r="J10" s="8">
        <v>20132762.170000002</v>
      </c>
      <c r="K10" s="8">
        <v>19869568.170000002</v>
      </c>
      <c r="L10" s="8">
        <v>20058738.199999999</v>
      </c>
      <c r="M10" s="8">
        <v>19796103.73</v>
      </c>
      <c r="N10" s="8">
        <v>22795609.68</v>
      </c>
      <c r="O10" s="9">
        <f t="shared" ref="O10" si="3">+SUM(O11:O15)</f>
        <v>0</v>
      </c>
      <c r="P10" s="8">
        <f>+D10+E10+F10+G10+H10+I10+J10+K10+L10+M10+N10+O10</f>
        <v>235218453.59999999</v>
      </c>
    </row>
    <row r="11" spans="1:17" x14ac:dyDescent="0.25">
      <c r="A11" s="4" t="s">
        <v>3</v>
      </c>
      <c r="B11" s="8">
        <v>39255979.68</v>
      </c>
      <c r="C11" s="5"/>
      <c r="D11" s="7">
        <v>3294742.99</v>
      </c>
      <c r="E11" s="15">
        <v>2845179.31</v>
      </c>
      <c r="F11" s="8">
        <v>2980278.58</v>
      </c>
      <c r="G11" s="8">
        <v>2395747.36</v>
      </c>
      <c r="H11" s="8">
        <v>2224382.8199999998</v>
      </c>
      <c r="I11" s="8">
        <v>2865637.56</v>
      </c>
      <c r="J11" s="8">
        <v>2920743.8</v>
      </c>
      <c r="K11" s="8">
        <v>2673438.7000000002</v>
      </c>
      <c r="L11" s="8">
        <v>4038022.04</v>
      </c>
      <c r="M11" s="8">
        <v>3006648.87</v>
      </c>
      <c r="N11" s="8">
        <v>2956078.16</v>
      </c>
      <c r="O11" s="9">
        <f t="shared" ref="O11" si="4">+SUM(O12:O16)</f>
        <v>0</v>
      </c>
      <c r="P11" s="8">
        <f>+D11+E11+F11+G11+H11+I11+J11+K11+L11+M11+N11+O11</f>
        <v>32200900.190000001</v>
      </c>
    </row>
    <row r="12" spans="1:17" x14ac:dyDescent="0.25">
      <c r="A12" s="4" t="s">
        <v>4</v>
      </c>
      <c r="B12" s="8">
        <v>2418571</v>
      </c>
      <c r="C12" s="5"/>
      <c r="D12" s="7">
        <v>0</v>
      </c>
      <c r="E12" s="15">
        <v>130830</v>
      </c>
      <c r="F12" s="8">
        <v>48000</v>
      </c>
      <c r="G12" s="8">
        <v>48000</v>
      </c>
      <c r="H12" s="8">
        <v>93000</v>
      </c>
      <c r="I12" s="8">
        <v>234020</v>
      </c>
      <c r="J12" s="8">
        <v>60000</v>
      </c>
      <c r="K12" s="8">
        <v>60000</v>
      </c>
      <c r="L12" s="8">
        <v>0</v>
      </c>
      <c r="M12" s="8">
        <v>181600</v>
      </c>
      <c r="N12" s="8">
        <v>60060</v>
      </c>
      <c r="O12" s="9">
        <f t="shared" ref="O12" si="5">+SUM(O13:O17)</f>
        <v>0</v>
      </c>
      <c r="P12" s="8">
        <f>+D12+E12+F12+G12+H12+I12+J12+K12+L12+M12+N12+O12</f>
        <v>915510</v>
      </c>
      <c r="Q12" s="6"/>
    </row>
    <row r="13" spans="1:17" x14ac:dyDescent="0.25">
      <c r="A13" s="4" t="s">
        <v>5</v>
      </c>
      <c r="B13" s="8">
        <v>54816754</v>
      </c>
      <c r="C13" s="5"/>
      <c r="D13" s="7">
        <v>3780351.68</v>
      </c>
      <c r="E13" s="15">
        <v>3753891.69</v>
      </c>
      <c r="F13" s="8">
        <v>4111334.55</v>
      </c>
      <c r="G13" s="8">
        <v>4099292.07</v>
      </c>
      <c r="H13" s="8">
        <v>4103282.07</v>
      </c>
      <c r="I13" s="8">
        <v>4155550.81</v>
      </c>
      <c r="J13" s="8">
        <v>16587664.34</v>
      </c>
      <c r="K13" s="8">
        <v>33483291.789999999</v>
      </c>
      <c r="L13" s="8">
        <v>2678828.46</v>
      </c>
      <c r="M13" s="8">
        <v>2695082.2</v>
      </c>
      <c r="N13" s="8">
        <v>2655082.2000000002</v>
      </c>
      <c r="O13" s="9">
        <f t="shared" ref="O13" si="6">+SUM(O14:O18)</f>
        <v>0</v>
      </c>
      <c r="P13" s="8">
        <f>+D13+E13+F13+G13+H13+I13+J13+K13+L13+M13+N13+O13</f>
        <v>82103651.859999999</v>
      </c>
    </row>
    <row r="14" spans="1:17" x14ac:dyDescent="0.25">
      <c r="A14" s="4" t="s">
        <v>6</v>
      </c>
      <c r="B14" s="8">
        <v>21501666.149999999</v>
      </c>
      <c r="C14" s="5"/>
      <c r="D14" s="7">
        <v>2051669.7</v>
      </c>
      <c r="E14" s="15">
        <v>2084128.54</v>
      </c>
      <c r="F14" s="8">
        <v>2214353.2400000002</v>
      </c>
      <c r="G14" s="8">
        <v>2204816.5499999998</v>
      </c>
      <c r="H14" s="8">
        <v>2197772.83</v>
      </c>
      <c r="I14" s="8">
        <v>2227329.52</v>
      </c>
      <c r="J14" s="8">
        <v>2197929.2599999998</v>
      </c>
      <c r="K14" s="8">
        <v>2213840</v>
      </c>
      <c r="L14" s="8">
        <v>2156830.69</v>
      </c>
      <c r="M14" s="8">
        <v>2158126.23</v>
      </c>
      <c r="N14" s="8">
        <v>2139560.67</v>
      </c>
      <c r="O14" s="9">
        <f t="shared" ref="O14" si="7">+SUM(O15:O19)</f>
        <v>0</v>
      </c>
      <c r="P14" s="8">
        <f t="shared" ref="P14:P32" si="8">+D14+E14+F14+G14+H14+I14+J14+K14+L14+M14+N14+O14</f>
        <v>23846357.230000004</v>
      </c>
    </row>
    <row r="15" spans="1:17" x14ac:dyDescent="0.25">
      <c r="A15" s="3" t="s">
        <v>7</v>
      </c>
      <c r="B15" s="9">
        <f t="shared" ref="B15:C15" si="9">+SUM(B16:B24)</f>
        <v>60745827</v>
      </c>
      <c r="C15" s="9">
        <f t="shared" si="9"/>
        <v>0</v>
      </c>
      <c r="D15" s="9">
        <f>+SUM(D16:D24)</f>
        <v>2559585.08</v>
      </c>
      <c r="E15" s="18">
        <f>+E16+E17+E18+E19+E20+E21+E22+E23+E24</f>
        <v>3438524.22</v>
      </c>
      <c r="F15" s="9">
        <f>+F16+F17+F18+F19+F20+F21+F22+F23+F24</f>
        <v>3045952.38</v>
      </c>
      <c r="G15" s="9">
        <f>+G16+G17+G18+G19+G20+G21+G22+G23+G24</f>
        <v>2539508.06</v>
      </c>
      <c r="H15" s="9">
        <f>+SUM(H16:H24)</f>
        <v>3331629.6800000006</v>
      </c>
      <c r="I15" s="9">
        <f>+SUM(I16:I24)</f>
        <v>4895546.3</v>
      </c>
      <c r="J15" s="9">
        <f>+SUM(J16:J24)</f>
        <v>3203469.9699999997</v>
      </c>
      <c r="K15" s="9">
        <f>+SUM(K16:K24)</f>
        <v>4123232.82</v>
      </c>
      <c r="L15" s="9">
        <f>+SUM(L16:L24)</f>
        <v>5061980.33</v>
      </c>
      <c r="M15" s="9">
        <f>+M16+M17+M20+M21+M22+M23+M24+M18</f>
        <v>5038477.3099999996</v>
      </c>
      <c r="N15" s="9">
        <f>+SUM(N16:N24)</f>
        <v>4534863.4700000007</v>
      </c>
      <c r="O15" s="9">
        <f t="shared" ref="O15" si="10">+SUM(O16:O20)</f>
        <v>0</v>
      </c>
      <c r="P15" s="9">
        <f>SUM(P16:P24)</f>
        <v>41772769.620000005</v>
      </c>
    </row>
    <row r="16" spans="1:17" x14ac:dyDescent="0.25">
      <c r="A16" s="4" t="s">
        <v>8</v>
      </c>
      <c r="B16" s="8">
        <v>8089061</v>
      </c>
      <c r="C16" s="5"/>
      <c r="D16" s="7">
        <v>447131.55</v>
      </c>
      <c r="E16" s="16">
        <v>451535.11</v>
      </c>
      <c r="F16" s="8">
        <v>627399.68999999994</v>
      </c>
      <c r="G16" s="8">
        <v>536692.99</v>
      </c>
      <c r="H16" s="8">
        <v>579610.53</v>
      </c>
      <c r="I16" s="8">
        <v>561142.86</v>
      </c>
      <c r="J16" s="8">
        <v>536125.93000000005</v>
      </c>
      <c r="K16" s="8">
        <v>564287.52</v>
      </c>
      <c r="L16" s="8">
        <v>576502.81999999995</v>
      </c>
      <c r="M16" s="8">
        <v>567576.18999999994</v>
      </c>
      <c r="N16" s="8">
        <v>567395.09</v>
      </c>
      <c r="O16" s="9">
        <f t="shared" ref="O16" si="11">+SUM(O17:O21)</f>
        <v>0</v>
      </c>
      <c r="P16" s="8">
        <f>+D16+E16+F16+G16+H16+I16+J16+K16+L16+M16+N16+O16</f>
        <v>6015400.2799999993</v>
      </c>
    </row>
    <row r="17" spans="1:16" x14ac:dyDescent="0.25">
      <c r="A17" s="4" t="s">
        <v>9</v>
      </c>
      <c r="B17" s="8">
        <v>7867200</v>
      </c>
      <c r="C17" s="5"/>
      <c r="D17" s="7">
        <v>452714.84</v>
      </c>
      <c r="E17" s="16">
        <v>675651.01</v>
      </c>
      <c r="F17" s="8">
        <v>885967.8</v>
      </c>
      <c r="G17" s="8">
        <v>373348.65</v>
      </c>
      <c r="H17" s="8">
        <v>663128.4</v>
      </c>
      <c r="I17" s="8">
        <v>1482887.65</v>
      </c>
      <c r="J17" s="8">
        <v>479960</v>
      </c>
      <c r="K17" s="8">
        <v>974294.4</v>
      </c>
      <c r="L17" s="8">
        <v>909586.81</v>
      </c>
      <c r="M17" s="8">
        <v>370780</v>
      </c>
      <c r="N17" s="8">
        <v>202700.4</v>
      </c>
      <c r="O17" s="9">
        <f t="shared" ref="O17" si="12">+SUM(O18:O22)</f>
        <v>0</v>
      </c>
      <c r="P17" s="8">
        <f>+D17+E17+F17+G17+H17+I17+J17+K17+L17+M17+N17+O17</f>
        <v>7471019.9600000009</v>
      </c>
    </row>
    <row r="18" spans="1:16" x14ac:dyDescent="0.25">
      <c r="A18" s="4" t="s">
        <v>10</v>
      </c>
      <c r="B18" s="8">
        <v>2892829</v>
      </c>
      <c r="C18" s="5"/>
      <c r="D18" s="7">
        <v>3800</v>
      </c>
      <c r="E18" s="15">
        <v>191403.44</v>
      </c>
      <c r="F18" s="8">
        <v>3800</v>
      </c>
      <c r="G18" s="8">
        <v>0</v>
      </c>
      <c r="H18" s="8">
        <v>113739.54</v>
      </c>
      <c r="I18" s="8">
        <v>426900</v>
      </c>
      <c r="J18" s="8">
        <v>0</v>
      </c>
      <c r="K18" s="8">
        <v>0</v>
      </c>
      <c r="L18" s="8">
        <v>0</v>
      </c>
      <c r="M18" s="8">
        <v>1163191.7</v>
      </c>
      <c r="N18" s="8">
        <v>239651.20000000001</v>
      </c>
      <c r="O18" s="9">
        <f t="shared" ref="O18" si="13">+SUM(O19:O23)</f>
        <v>0</v>
      </c>
      <c r="P18" s="8">
        <f>+D18+E18+F18+G18+H18+I18+J18+K18+L18+M18+N18+O18</f>
        <v>2142485.88</v>
      </c>
    </row>
    <row r="19" spans="1:16" x14ac:dyDescent="0.25">
      <c r="A19" s="4" t="s">
        <v>11</v>
      </c>
      <c r="B19" s="8">
        <v>2176037</v>
      </c>
      <c r="C19" s="5"/>
      <c r="D19" s="7">
        <v>0</v>
      </c>
      <c r="E19" s="16">
        <v>60</v>
      </c>
      <c r="F19" s="8">
        <v>120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185099.97</v>
      </c>
      <c r="O19" s="9">
        <f t="shared" ref="O19" si="14">+SUM(O20:O24)</f>
        <v>0</v>
      </c>
      <c r="P19" s="8">
        <f>+D19+E19+F19+G19+H19+I19+J19+K19+L19+M19+N19+O19</f>
        <v>185279.97</v>
      </c>
    </row>
    <row r="20" spans="1:16" x14ac:dyDescent="0.25">
      <c r="A20" s="4" t="s">
        <v>12</v>
      </c>
      <c r="B20" s="8">
        <v>4074427</v>
      </c>
      <c r="C20" s="5"/>
      <c r="D20" s="7">
        <v>531630.97</v>
      </c>
      <c r="E20" s="16">
        <v>415337.58</v>
      </c>
      <c r="F20" s="8">
        <v>95433.68</v>
      </c>
      <c r="G20" s="8">
        <v>95433.68</v>
      </c>
      <c r="H20" s="8">
        <v>333290.39</v>
      </c>
      <c r="I20" s="8">
        <v>727533.44</v>
      </c>
      <c r="J20" s="8">
        <v>95433.68</v>
      </c>
      <c r="K20" s="8">
        <v>95433.68</v>
      </c>
      <c r="L20" s="8">
        <v>1204558.97</v>
      </c>
      <c r="M20" s="8">
        <v>95433.68</v>
      </c>
      <c r="N20" s="8">
        <v>95433.68</v>
      </c>
      <c r="O20" s="9">
        <f t="shared" ref="O20" si="15">+SUM(O21:O25)</f>
        <v>0</v>
      </c>
      <c r="P20" s="8">
        <f t="shared" si="8"/>
        <v>3784953.4300000006</v>
      </c>
    </row>
    <row r="21" spans="1:16" x14ac:dyDescent="0.25">
      <c r="A21" s="4" t="s">
        <v>13</v>
      </c>
      <c r="B21" s="8">
        <v>5050381</v>
      </c>
      <c r="C21" s="5"/>
      <c r="D21" s="7">
        <v>341907.96</v>
      </c>
      <c r="E21" s="16">
        <v>343565.73</v>
      </c>
      <c r="F21" s="8">
        <v>340572.89</v>
      </c>
      <c r="G21" s="8">
        <v>340572.89</v>
      </c>
      <c r="H21" s="8">
        <v>340572.89</v>
      </c>
      <c r="I21" s="8">
        <v>340572.89</v>
      </c>
      <c r="J21" s="8">
        <v>340572.89</v>
      </c>
      <c r="K21" s="8">
        <v>340572.89</v>
      </c>
      <c r="L21" s="8">
        <v>329890.8</v>
      </c>
      <c r="M21" s="8">
        <v>371176.43</v>
      </c>
      <c r="N21" s="8">
        <v>600343.1</v>
      </c>
      <c r="O21" s="9">
        <f t="shared" ref="O21" si="16">+SUM(O22:O26)</f>
        <v>0</v>
      </c>
      <c r="P21" s="8">
        <f t="shared" si="8"/>
        <v>4030321.3600000003</v>
      </c>
    </row>
    <row r="22" spans="1:16" x14ac:dyDescent="0.25">
      <c r="A22" s="4" t="s">
        <v>14</v>
      </c>
      <c r="B22" s="8">
        <v>7325666</v>
      </c>
      <c r="C22" s="5"/>
      <c r="D22" s="7">
        <v>16402</v>
      </c>
      <c r="E22" s="17">
        <v>25566.27</v>
      </c>
      <c r="F22" s="8">
        <v>32747.360000000001</v>
      </c>
      <c r="G22" s="8">
        <v>17759</v>
      </c>
      <c r="H22" s="8">
        <v>13988.45</v>
      </c>
      <c r="I22" s="8">
        <v>20593.259999999998</v>
      </c>
      <c r="J22" s="8">
        <v>113593.39</v>
      </c>
      <c r="K22" s="8">
        <v>92568.45</v>
      </c>
      <c r="L22" s="8">
        <v>503123.23</v>
      </c>
      <c r="M22" s="8">
        <v>47778.34</v>
      </c>
      <c r="N22" s="8">
        <v>25044.720000000001</v>
      </c>
      <c r="O22" s="9">
        <f t="shared" ref="O22" si="17">+SUM(O23:O27)</f>
        <v>0</v>
      </c>
      <c r="P22" s="8">
        <f t="shared" si="8"/>
        <v>909164.46999999986</v>
      </c>
    </row>
    <row r="23" spans="1:16" x14ac:dyDescent="0.25">
      <c r="A23" s="4" t="s">
        <v>15</v>
      </c>
      <c r="B23" s="8">
        <v>20670226</v>
      </c>
      <c r="C23" s="5"/>
      <c r="D23" s="7">
        <v>567396.31000000006</v>
      </c>
      <c r="E23" s="17">
        <v>1133840.8500000001</v>
      </c>
      <c r="F23" s="8">
        <v>858330.95</v>
      </c>
      <c r="G23" s="8">
        <v>970169.48</v>
      </c>
      <c r="H23" s="8">
        <v>1000161.92</v>
      </c>
      <c r="I23" s="8">
        <v>1133187.32</v>
      </c>
      <c r="J23" s="8">
        <v>1169971.4099999999</v>
      </c>
      <c r="K23" s="8">
        <v>1839720.53</v>
      </c>
      <c r="L23" s="8">
        <v>1338096.3400000001</v>
      </c>
      <c r="M23" s="8">
        <v>2219694.62</v>
      </c>
      <c r="N23" s="8">
        <v>2411883.9500000002</v>
      </c>
      <c r="O23" s="9">
        <f t="shared" ref="O23" si="18">+SUM(O24:O28)</f>
        <v>0</v>
      </c>
      <c r="P23" s="8">
        <f t="shared" si="8"/>
        <v>14642453.68</v>
      </c>
    </row>
    <row r="24" spans="1:16" x14ac:dyDescent="0.25">
      <c r="A24" s="4" t="s">
        <v>16</v>
      </c>
      <c r="B24" s="8">
        <v>2600000</v>
      </c>
      <c r="C24" s="5"/>
      <c r="D24" s="7">
        <v>198601.45</v>
      </c>
      <c r="E24" s="17">
        <v>201564.23</v>
      </c>
      <c r="F24" s="8">
        <v>201580.01</v>
      </c>
      <c r="G24" s="8">
        <v>205531.37</v>
      </c>
      <c r="H24" s="8">
        <v>287137.56</v>
      </c>
      <c r="I24" s="8">
        <v>202728.88</v>
      </c>
      <c r="J24" s="8">
        <v>467812.67</v>
      </c>
      <c r="K24" s="8">
        <v>216355.35</v>
      </c>
      <c r="L24" s="8">
        <v>200221.36</v>
      </c>
      <c r="M24" s="8">
        <v>202846.35</v>
      </c>
      <c r="N24" s="8">
        <v>207311.35999999999</v>
      </c>
      <c r="O24" s="9">
        <f t="shared" ref="O24" si="19">+SUM(O25:O29)</f>
        <v>0</v>
      </c>
      <c r="P24" s="8">
        <f t="shared" si="8"/>
        <v>2591690.59</v>
      </c>
    </row>
    <row r="25" spans="1:16" x14ac:dyDescent="0.25">
      <c r="A25" s="3" t="s">
        <v>17</v>
      </c>
      <c r="B25" s="9">
        <f t="shared" ref="B25:C25" si="20">+SUM(B26:B34)</f>
        <v>15390158</v>
      </c>
      <c r="C25" s="9">
        <f t="shared" si="20"/>
        <v>0</v>
      </c>
      <c r="D25" s="9">
        <f>+SUM(D26:D34)</f>
        <v>513276.97</v>
      </c>
      <c r="E25" s="9">
        <f>+E26+E27+E28+E29+E30+E31+E32+E34</f>
        <v>678504.94</v>
      </c>
      <c r="F25" s="9">
        <f>+F26+F27+F28+F29+F30+F31+F32+F34</f>
        <v>759689.34000000008</v>
      </c>
      <c r="G25" s="9">
        <f>+G26+G27+G28+G29+G30+G31+G32+G34</f>
        <v>810868.6</v>
      </c>
      <c r="H25" s="9">
        <f>+H26+H27+H28+H29+H30+H31+H32+H34</f>
        <v>625244.97</v>
      </c>
      <c r="I25" s="9">
        <f>+I26+I27+I28+I29+I30+I32+I34</f>
        <v>769474.4</v>
      </c>
      <c r="J25" s="9">
        <f>+J26+J27+J28+J30+J29+J32+J34</f>
        <v>662478.85000000009</v>
      </c>
      <c r="K25" s="9">
        <f>+K26+K27+K28+K29+K30+K31+K32+K34</f>
        <v>732668.9800000001</v>
      </c>
      <c r="L25" s="9">
        <f>+L26+L27+L29+L28+L30+L32+L34</f>
        <v>1013392.5800000001</v>
      </c>
      <c r="M25" s="9">
        <f>+M26+M27+M28+M29+M30+M31+M32+M34</f>
        <v>723436.5</v>
      </c>
      <c r="N25" s="9">
        <f>SUM(N26:N34)</f>
        <v>632802.35000000009</v>
      </c>
      <c r="O25" s="9">
        <f t="shared" ref="O25" si="21">+SUM(O26:O30)</f>
        <v>0</v>
      </c>
      <c r="P25" s="9">
        <f>+D25+E25+F25+G25+H25+I25+J25+K25+L25+M25+N25+O25</f>
        <v>7921838.4800000004</v>
      </c>
    </row>
    <row r="26" spans="1:16" x14ac:dyDescent="0.25">
      <c r="A26" s="4" t="s">
        <v>18</v>
      </c>
      <c r="B26" s="8">
        <v>2693176</v>
      </c>
      <c r="C26" s="5"/>
      <c r="D26" s="7">
        <v>29051.62</v>
      </c>
      <c r="E26" s="8">
        <v>29313.85</v>
      </c>
      <c r="F26" s="8">
        <v>40542.980000000003</v>
      </c>
      <c r="G26" s="8">
        <v>74863.539999999994</v>
      </c>
      <c r="H26" s="8">
        <v>43100.37</v>
      </c>
      <c r="I26" s="8">
        <v>39725.68</v>
      </c>
      <c r="J26" s="8">
        <v>31992.59</v>
      </c>
      <c r="K26" s="8">
        <v>42126.26</v>
      </c>
      <c r="L26" s="8">
        <v>109798.62</v>
      </c>
      <c r="M26" s="8">
        <v>79833.41</v>
      </c>
      <c r="N26" s="8">
        <v>34799.96</v>
      </c>
      <c r="O26" s="9">
        <f t="shared" ref="O26" si="22">+SUM(O27:O31)</f>
        <v>0</v>
      </c>
      <c r="P26" s="8">
        <f t="shared" si="8"/>
        <v>555148.88</v>
      </c>
    </row>
    <row r="27" spans="1:16" x14ac:dyDescent="0.25">
      <c r="A27" s="4" t="s">
        <v>19</v>
      </c>
      <c r="B27" s="8">
        <v>700223</v>
      </c>
      <c r="C27" s="5"/>
      <c r="D27" s="7">
        <v>305.62</v>
      </c>
      <c r="E27" s="8">
        <v>184.08</v>
      </c>
      <c r="F27" s="8">
        <v>663.16</v>
      </c>
      <c r="G27" s="8">
        <v>379.97</v>
      </c>
      <c r="H27" s="8">
        <v>688.54</v>
      </c>
      <c r="I27" s="8">
        <v>79529.06</v>
      </c>
      <c r="J27" s="8">
        <v>601.79999999999995</v>
      </c>
      <c r="K27" s="8">
        <v>495.6</v>
      </c>
      <c r="L27" s="8">
        <v>325.10000000000002</v>
      </c>
      <c r="M27" s="8">
        <v>1013</v>
      </c>
      <c r="N27" s="8">
        <v>1022.16</v>
      </c>
      <c r="O27" s="9">
        <f t="shared" ref="O27" si="23">+SUM(O28:O32)</f>
        <v>0</v>
      </c>
      <c r="P27" s="8">
        <f t="shared" si="8"/>
        <v>85208.090000000011</v>
      </c>
    </row>
    <row r="28" spans="1:16" x14ac:dyDescent="0.25">
      <c r="A28" s="4" t="s">
        <v>20</v>
      </c>
      <c r="B28" s="8">
        <v>1058525</v>
      </c>
      <c r="C28" s="5"/>
      <c r="D28" s="7">
        <v>23579.89</v>
      </c>
      <c r="E28" s="8">
        <v>100072.57</v>
      </c>
      <c r="F28" s="8">
        <v>38254.699999999997</v>
      </c>
      <c r="G28" s="8">
        <v>60608.14</v>
      </c>
      <c r="H28" s="8">
        <v>49195.3</v>
      </c>
      <c r="I28" s="8">
        <v>42784.38</v>
      </c>
      <c r="J28" s="8">
        <v>36861.26</v>
      </c>
      <c r="K28" s="8">
        <v>58338.55</v>
      </c>
      <c r="L28" s="8">
        <v>64854.73</v>
      </c>
      <c r="M28" s="8">
        <v>45732.76</v>
      </c>
      <c r="N28" s="8">
        <v>50639.13</v>
      </c>
      <c r="O28" s="9">
        <f t="shared" ref="O28" si="24">+SUM(O29:O33)</f>
        <v>0</v>
      </c>
      <c r="P28" s="8">
        <f t="shared" si="8"/>
        <v>570921.40999999992</v>
      </c>
    </row>
    <row r="29" spans="1:16" x14ac:dyDescent="0.25">
      <c r="A29" s="4" t="s">
        <v>21</v>
      </c>
      <c r="B29" s="8">
        <v>800000</v>
      </c>
      <c r="C29" s="5"/>
      <c r="D29" s="7">
        <v>8915.49</v>
      </c>
      <c r="E29" s="8">
        <v>1239</v>
      </c>
      <c r="F29" s="8">
        <v>21692.400000000001</v>
      </c>
      <c r="G29" s="8">
        <v>826</v>
      </c>
      <c r="H29" s="8">
        <v>1439</v>
      </c>
      <c r="I29" s="8">
        <v>1664.7</v>
      </c>
      <c r="J29" s="8">
        <v>1699.2</v>
      </c>
      <c r="K29" s="8">
        <v>23976.22</v>
      </c>
      <c r="L29" s="8">
        <v>849.6</v>
      </c>
      <c r="M29" s="8">
        <v>1274.4000000000001</v>
      </c>
      <c r="N29" s="8">
        <v>849.6</v>
      </c>
      <c r="O29" s="9">
        <f t="shared" ref="O29" si="25">+SUM(O30:O34)</f>
        <v>0</v>
      </c>
      <c r="P29" s="8">
        <f t="shared" si="8"/>
        <v>64425.609999999993</v>
      </c>
    </row>
    <row r="30" spans="1:16" x14ac:dyDescent="0.25">
      <c r="A30" s="4" t="s">
        <v>22</v>
      </c>
      <c r="B30" s="8">
        <v>500000</v>
      </c>
      <c r="C30" s="5"/>
      <c r="D30" s="7">
        <v>6230.4</v>
      </c>
      <c r="E30" s="8">
        <v>28607.17</v>
      </c>
      <c r="F30" s="8">
        <v>37354.080000000002</v>
      </c>
      <c r="G30" s="8">
        <v>8160.88</v>
      </c>
      <c r="H30" s="8">
        <v>8255.2800000000007</v>
      </c>
      <c r="I30" s="8">
        <v>15380.44</v>
      </c>
      <c r="J30" s="8">
        <v>102418.46</v>
      </c>
      <c r="K30" s="8">
        <v>9175.92</v>
      </c>
      <c r="L30" s="8">
        <v>43458.74</v>
      </c>
      <c r="M30" s="8">
        <v>22385.69</v>
      </c>
      <c r="N30" s="8">
        <v>13178.68</v>
      </c>
      <c r="O30" s="9">
        <f t="shared" ref="O30" si="26">+SUM(O31:O35)</f>
        <v>0</v>
      </c>
      <c r="P30" s="8">
        <f t="shared" si="8"/>
        <v>294605.74</v>
      </c>
    </row>
    <row r="31" spans="1:16" x14ac:dyDescent="0.25">
      <c r="A31" s="4" t="s">
        <v>23</v>
      </c>
      <c r="B31" s="8">
        <v>202925</v>
      </c>
      <c r="C31" s="5"/>
      <c r="D31" s="7">
        <v>0</v>
      </c>
      <c r="E31" s="8">
        <v>277</v>
      </c>
      <c r="F31" s="8">
        <v>2230.0100000000002</v>
      </c>
      <c r="G31" s="8">
        <v>0</v>
      </c>
      <c r="H31" s="8">
        <v>480</v>
      </c>
      <c r="I31" s="8">
        <v>0</v>
      </c>
      <c r="J31" s="8">
        <v>0</v>
      </c>
      <c r="K31" s="8">
        <v>1829</v>
      </c>
      <c r="L31" s="8">
        <v>0</v>
      </c>
      <c r="M31" s="8">
        <v>1180</v>
      </c>
      <c r="N31" s="8">
        <v>0</v>
      </c>
      <c r="O31" s="9">
        <f t="shared" ref="O31" si="27">+SUM(O32:O36)</f>
        <v>0</v>
      </c>
      <c r="P31" s="8">
        <f t="shared" si="8"/>
        <v>5996.01</v>
      </c>
    </row>
    <row r="32" spans="1:16" x14ac:dyDescent="0.25">
      <c r="A32" s="4" t="s">
        <v>24</v>
      </c>
      <c r="B32" s="8">
        <v>8159533</v>
      </c>
      <c r="C32" s="5"/>
      <c r="D32" s="7">
        <v>437281.43</v>
      </c>
      <c r="E32" s="8">
        <v>485066.71</v>
      </c>
      <c r="F32" s="8">
        <v>513587.44</v>
      </c>
      <c r="G32" s="8">
        <v>636409.63</v>
      </c>
      <c r="H32" s="8">
        <v>481121.73</v>
      </c>
      <c r="I32" s="8">
        <v>525685.63</v>
      </c>
      <c r="J32" s="8">
        <v>479321.73</v>
      </c>
      <c r="K32" s="8">
        <v>552999.75</v>
      </c>
      <c r="L32" s="8">
        <v>681409.63</v>
      </c>
      <c r="M32" s="8">
        <v>483401.63</v>
      </c>
      <c r="N32" s="8">
        <v>462569.27</v>
      </c>
      <c r="O32" s="9">
        <f t="shared" ref="O32" si="28">+SUM(O33:O37)</f>
        <v>0</v>
      </c>
      <c r="P32" s="8">
        <f t="shared" si="8"/>
        <v>5738854.5800000001</v>
      </c>
    </row>
    <row r="33" spans="1:16" hidden="1" x14ac:dyDescent="0.25">
      <c r="A33" s="4" t="s">
        <v>25</v>
      </c>
      <c r="B33" s="8">
        <v>0</v>
      </c>
      <c r="C33" s="5"/>
      <c r="D33" s="7">
        <v>0</v>
      </c>
      <c r="E33" s="8">
        <f t="shared" ref="E33" si="29">+SUM(E34:E38)</f>
        <v>1511129.0299999998</v>
      </c>
      <c r="F33" s="8">
        <f t="shared" ref="F33" si="30">+SUM(F34:F38)</f>
        <v>37395772.520000011</v>
      </c>
      <c r="G33" s="8">
        <f t="shared" ref="G33" si="31">+SUM(G34:G38)</f>
        <v>737674.19</v>
      </c>
      <c r="H33" s="8">
        <f t="shared" ref="H33" si="32">+SUM(H34:H38)</f>
        <v>2884883.5</v>
      </c>
      <c r="I33" s="8">
        <f t="shared" ref="I33" si="33">+SUM(I34:I38)</f>
        <v>42814876.260000005</v>
      </c>
      <c r="J33" s="8">
        <f t="shared" ref="J33" si="34">+SUM(J34:J38)</f>
        <v>2611115.56</v>
      </c>
      <c r="K33" s="8">
        <f t="shared" ref="K33" si="35">+SUM(K34:K38)</f>
        <v>1716739.43</v>
      </c>
      <c r="L33" s="8">
        <f t="shared" ref="L33" si="36">+SUM(L34:L38)</f>
        <v>26736009798.440002</v>
      </c>
      <c r="M33" s="8">
        <f t="shared" ref="M33" si="37">+SUM(M34:M38)</f>
        <v>54640299544.520004</v>
      </c>
      <c r="N33" s="8"/>
      <c r="O33" s="9">
        <f t="shared" ref="O33" si="38">+SUM(O34:O38)</f>
        <v>0</v>
      </c>
      <c r="P33" s="8">
        <f t="shared" ref="P33:P79" si="39">+D33+E33+F33+G33+H33+I33+J33+K33+L33+M33+N33+O33</f>
        <v>81465981533.450012</v>
      </c>
    </row>
    <row r="34" spans="1:16" x14ac:dyDescent="0.25">
      <c r="A34" s="4" t="s">
        <v>26</v>
      </c>
      <c r="B34" s="8">
        <v>1275776</v>
      </c>
      <c r="C34" s="5"/>
      <c r="D34" s="7">
        <v>7912.52</v>
      </c>
      <c r="E34" s="8">
        <v>33744.559999999998</v>
      </c>
      <c r="F34" s="8">
        <v>105364.57</v>
      </c>
      <c r="G34" s="8">
        <v>29620.44</v>
      </c>
      <c r="H34" s="8">
        <v>40964.75</v>
      </c>
      <c r="I34" s="8">
        <v>64704.51</v>
      </c>
      <c r="J34" s="8">
        <v>9583.81</v>
      </c>
      <c r="K34" s="8">
        <v>43727.68</v>
      </c>
      <c r="L34" s="8">
        <v>112696.16</v>
      </c>
      <c r="M34" s="8">
        <v>88615.61</v>
      </c>
      <c r="N34" s="8">
        <v>69743.55</v>
      </c>
      <c r="O34" s="9">
        <f t="shared" ref="O34" si="40">+SUM(O35:O39)</f>
        <v>0</v>
      </c>
      <c r="P34" s="8">
        <f>+D34+E34+F34+G34+H34+I34+J34+K34+L34+M34+N34+O34</f>
        <v>606678.16</v>
      </c>
    </row>
    <row r="35" spans="1:16" x14ac:dyDescent="0.25">
      <c r="A35" s="3" t="s">
        <v>27</v>
      </c>
      <c r="B35" s="9">
        <f>+SUM(B36:B42)</f>
        <v>6188700</v>
      </c>
      <c r="C35" s="9">
        <f t="shared" ref="C35" si="41">+SUM(C36:C42)</f>
        <v>0</v>
      </c>
      <c r="D35" s="9">
        <f>+SUM(D36:D42)</f>
        <v>106468.75</v>
      </c>
      <c r="E35" s="9">
        <f>+E36+E41</f>
        <v>538114.11</v>
      </c>
      <c r="F35" s="9">
        <f>+F36+F41</f>
        <v>77813.75</v>
      </c>
      <c r="G35" s="9">
        <f>+G36+G41</f>
        <v>153448.75</v>
      </c>
      <c r="H35" s="9">
        <f>+H36+H41</f>
        <v>1221381.25</v>
      </c>
      <c r="I35" s="9">
        <f>+I41</f>
        <v>405144.75</v>
      </c>
      <c r="J35" s="9">
        <f>+J36+J41</f>
        <v>-308065.25</v>
      </c>
      <c r="K35" s="9">
        <f>+K36+K41</f>
        <v>145074.75</v>
      </c>
      <c r="L35" s="9">
        <f>+L36+L41</f>
        <v>195714.75</v>
      </c>
      <c r="M35" s="9">
        <f>+M36+M41</f>
        <v>209314.75</v>
      </c>
      <c r="N35" s="9">
        <f>+N36+N41</f>
        <v>229989.75</v>
      </c>
      <c r="O35" s="9">
        <f t="shared" ref="O35" si="42">+SUM(O36:O40)</f>
        <v>0</v>
      </c>
      <c r="P35" s="9">
        <f>+D35+E35+F35+G35+H35+I35+J35+K35+L35+M35+N35+O35</f>
        <v>2974400.11</v>
      </c>
    </row>
    <row r="36" spans="1:16" x14ac:dyDescent="0.25">
      <c r="A36" s="4" t="s">
        <v>28</v>
      </c>
      <c r="B36" s="8">
        <v>3750000</v>
      </c>
      <c r="C36" s="5"/>
      <c r="D36" s="7">
        <v>70000</v>
      </c>
      <c r="E36" s="8">
        <v>501645.36</v>
      </c>
      <c r="F36" s="8">
        <v>41345</v>
      </c>
      <c r="G36" s="8">
        <v>116980</v>
      </c>
      <c r="H36" s="8">
        <v>1184912.5</v>
      </c>
      <c r="I36" s="8">
        <v>0</v>
      </c>
      <c r="J36" s="8">
        <v>-600580</v>
      </c>
      <c r="K36" s="8">
        <v>19360</v>
      </c>
      <c r="L36" s="8">
        <v>70000</v>
      </c>
      <c r="M36" s="8">
        <v>83600</v>
      </c>
      <c r="N36" s="8">
        <v>104275</v>
      </c>
      <c r="O36" s="9">
        <f t="shared" ref="O36" si="43">+SUM(O37:O41)</f>
        <v>0</v>
      </c>
      <c r="P36" s="8">
        <f>+D36+E36+F36+G36+H36+I36+J36+K36+L36+M36+N36+O36</f>
        <v>1591537.8599999999</v>
      </c>
    </row>
    <row r="37" spans="1:16" hidden="1" x14ac:dyDescent="0.25">
      <c r="A37" s="4" t="s">
        <v>29</v>
      </c>
      <c r="B37" s="8"/>
      <c r="C37" s="5"/>
      <c r="D37" s="7">
        <v>0</v>
      </c>
      <c r="E37" s="8">
        <f t="shared" ref="E37" si="44">+SUM(E38:E42)</f>
        <v>291750</v>
      </c>
      <c r="F37" s="8">
        <f t="shared" ref="F37" si="45">+SUM(F38:F42)</f>
        <v>24480168.800000008</v>
      </c>
      <c r="G37" s="8">
        <f t="shared" ref="G37" si="46">+SUM(G38:G42)</f>
        <v>291750</v>
      </c>
      <c r="H37" s="8">
        <f t="shared" ref="H37" si="47">+SUM(H38:H42)</f>
        <v>291750</v>
      </c>
      <c r="I37" s="8">
        <f t="shared" ref="I37" si="48">+SUM(I38:I42)</f>
        <v>27923218</v>
      </c>
      <c r="J37" s="8">
        <f t="shared" ref="J37" si="49">+SUM(J38:J42)</f>
        <v>2340118</v>
      </c>
      <c r="K37" s="8">
        <f t="shared" ref="K37" si="50">+SUM(K38:K42)</f>
        <v>1005718</v>
      </c>
      <c r="L37" s="8">
        <f t="shared" ref="L37" si="51">+SUM(L38:L42)</f>
        <v>17604710894.660004</v>
      </c>
      <c r="M37" s="8">
        <f t="shared" ref="M37" si="52">+SUM(M38:M42)</f>
        <v>35978916690.720001</v>
      </c>
      <c r="N37" s="8">
        <f t="shared" ref="N37:O37" si="53">+SUM(N38:N42)</f>
        <v>1005718</v>
      </c>
      <c r="O37" s="9">
        <f t="shared" si="53"/>
        <v>0</v>
      </c>
      <c r="P37" s="8">
        <f t="shared" si="39"/>
        <v>53641257776.180008</v>
      </c>
    </row>
    <row r="38" spans="1:16" hidden="1" x14ac:dyDescent="0.25">
      <c r="A38" s="4" t="s">
        <v>30</v>
      </c>
      <c r="B38" s="8"/>
      <c r="C38" s="5"/>
      <c r="D38" s="7">
        <v>0</v>
      </c>
      <c r="E38" s="8">
        <f t="shared" ref="E38" si="54">+SUM(E39:E43)</f>
        <v>145875</v>
      </c>
      <c r="F38" s="8">
        <f t="shared" ref="F38" si="55">+SUM(F39:F43)</f>
        <v>12691080.400000002</v>
      </c>
      <c r="G38" s="8">
        <f t="shared" ref="G38" si="56">+SUM(G39:G43)</f>
        <v>145875</v>
      </c>
      <c r="H38" s="8">
        <f t="shared" ref="H38" si="57">+SUM(H39:H43)</f>
        <v>145875</v>
      </c>
      <c r="I38" s="8">
        <f t="shared" ref="I38" si="58">+SUM(I39:I43)</f>
        <v>14421809</v>
      </c>
      <c r="J38" s="8">
        <f t="shared" ref="J38" si="59">+SUM(J39:J43)</f>
        <v>1170059</v>
      </c>
      <c r="K38" s="8">
        <f t="shared" ref="K38" si="60">+SUM(K39:K43)</f>
        <v>502859</v>
      </c>
      <c r="L38" s="8">
        <f t="shared" ref="L38" si="61">+SUM(L39:L43)</f>
        <v>9130920492.8700008</v>
      </c>
      <c r="M38" s="8">
        <f t="shared" ref="M38" si="62">+SUM(M39:M43)</f>
        <v>18661001323.440002</v>
      </c>
      <c r="N38" s="8">
        <f t="shared" ref="N38:O38" si="63">+SUM(N39:N43)</f>
        <v>502859</v>
      </c>
      <c r="O38" s="9">
        <f t="shared" si="63"/>
        <v>0</v>
      </c>
      <c r="P38" s="8">
        <f t="shared" si="39"/>
        <v>27821648107.710003</v>
      </c>
    </row>
    <row r="39" spans="1:16" hidden="1" x14ac:dyDescent="0.25">
      <c r="A39" s="4" t="s">
        <v>31</v>
      </c>
      <c r="B39" s="8"/>
      <c r="C39" s="5"/>
      <c r="D39" s="7">
        <v>0</v>
      </c>
      <c r="E39" s="8">
        <f t="shared" ref="E39" si="64">+SUM(E40:E44)</f>
        <v>72937.5</v>
      </c>
      <c r="F39" s="8">
        <f t="shared" ref="F39" si="65">+SUM(F40:F44)</f>
        <v>6574796.5000000019</v>
      </c>
      <c r="G39" s="8">
        <f t="shared" ref="G39" si="66">+SUM(G40:G44)</f>
        <v>72937.5</v>
      </c>
      <c r="H39" s="8">
        <f t="shared" ref="H39" si="67">+SUM(H40:H44)</f>
        <v>72937.5</v>
      </c>
      <c r="I39" s="8">
        <f t="shared" ref="I39" si="68">+SUM(I40:I44)</f>
        <v>7444839.5</v>
      </c>
      <c r="J39" s="8">
        <f t="shared" ref="J39" si="69">+SUM(J40:J44)</f>
        <v>585029.5</v>
      </c>
      <c r="K39" s="8">
        <f t="shared" ref="K39" si="70">+SUM(K40:K44)</f>
        <v>251429.5</v>
      </c>
      <c r="L39" s="8">
        <f t="shared" ref="L39" si="71">+SUM(L40:L44)</f>
        <v>4732969526.670001</v>
      </c>
      <c r="M39" s="8">
        <f t="shared" ref="M39" si="72">+SUM(M40:M44)</f>
        <v>9673402397.7800007</v>
      </c>
      <c r="N39" s="8">
        <f t="shared" ref="N39:O39" si="73">+SUM(N40:N44)</f>
        <v>251429.5</v>
      </c>
      <c r="O39" s="9">
        <f t="shared" si="73"/>
        <v>0</v>
      </c>
      <c r="P39" s="8">
        <f t="shared" si="39"/>
        <v>14421698261.450001</v>
      </c>
    </row>
    <row r="40" spans="1:16" hidden="1" x14ac:dyDescent="0.25">
      <c r="A40" s="4" t="s">
        <v>32</v>
      </c>
      <c r="B40" s="8"/>
      <c r="C40" s="5"/>
      <c r="D40" s="7">
        <v>0</v>
      </c>
      <c r="E40" s="8">
        <f t="shared" ref="E40" si="74">+SUM(E41:E45)</f>
        <v>36468.75</v>
      </c>
      <c r="F40" s="8">
        <f t="shared" ref="F40" si="75">+SUM(F41:F45)</f>
        <v>3403905.5500000007</v>
      </c>
      <c r="G40" s="8">
        <f t="shared" ref="G40" si="76">+SUM(G41:G45)</f>
        <v>36468.75</v>
      </c>
      <c r="H40" s="8">
        <f t="shared" ref="H40" si="77">+SUM(H41:H45)</f>
        <v>36468.75</v>
      </c>
      <c r="I40" s="8">
        <f t="shared" ref="I40" si="78">+SUM(I41:I45)</f>
        <v>3841304.75</v>
      </c>
      <c r="J40" s="8">
        <f t="shared" ref="J40" si="79">+SUM(J41:J45)</f>
        <v>292514.75</v>
      </c>
      <c r="K40" s="8">
        <f t="shared" ref="K40" si="80">+SUM(K41:K45)</f>
        <v>125714.75</v>
      </c>
      <c r="L40" s="8">
        <f t="shared" ref="L40" si="81">+SUM(L41:L45)</f>
        <v>2450664014.9500003</v>
      </c>
      <c r="M40" s="8">
        <f t="shared" ref="M40" si="82">+SUM(M41:M45)</f>
        <v>5008177062.2700005</v>
      </c>
      <c r="N40" s="8">
        <f t="shared" ref="N40:O40" si="83">+SUM(N41:N45)</f>
        <v>125714.75</v>
      </c>
      <c r="O40" s="9">
        <f t="shared" si="83"/>
        <v>0</v>
      </c>
      <c r="P40" s="8">
        <f t="shared" si="39"/>
        <v>7466739638.0200005</v>
      </c>
    </row>
    <row r="41" spans="1:16" x14ac:dyDescent="0.25">
      <c r="A41" s="4" t="s">
        <v>33</v>
      </c>
      <c r="B41" s="8">
        <v>2438700</v>
      </c>
      <c r="C41" s="5"/>
      <c r="D41" s="7">
        <v>36468.75</v>
      </c>
      <c r="E41" s="8">
        <v>36468.75</v>
      </c>
      <c r="F41" s="8">
        <v>36468.75</v>
      </c>
      <c r="G41" s="8">
        <v>36468.75</v>
      </c>
      <c r="H41" s="8">
        <v>36468.75</v>
      </c>
      <c r="I41" s="8">
        <v>405144.75</v>
      </c>
      <c r="J41" s="8">
        <v>292514.75</v>
      </c>
      <c r="K41" s="8">
        <v>125714.75</v>
      </c>
      <c r="L41" s="8">
        <v>125714.75</v>
      </c>
      <c r="M41" s="8">
        <v>125714.75</v>
      </c>
      <c r="N41" s="8">
        <v>125714.75</v>
      </c>
      <c r="O41" s="9">
        <f t="shared" ref="O41" si="84">+SUM(O42:O46)</f>
        <v>0</v>
      </c>
      <c r="P41" s="8">
        <f>+D41+E41+F41+G41+H41+I41+J41+K41+L41+M41+N41+O41</f>
        <v>1382862.25</v>
      </c>
    </row>
    <row r="42" spans="1:16" hidden="1" x14ac:dyDescent="0.25">
      <c r="A42" s="4" t="s">
        <v>34</v>
      </c>
      <c r="B42" s="8"/>
      <c r="C42" s="5"/>
      <c r="D42" s="7">
        <v>0</v>
      </c>
      <c r="E42" s="8">
        <f t="shared" ref="E42" si="85">+SUM(E43:E47)</f>
        <v>0</v>
      </c>
      <c r="F42" s="9">
        <f t="shared" ref="F42" si="86">+SUM(F43:F47)</f>
        <v>1773917.6000000006</v>
      </c>
      <c r="G42" s="8">
        <f t="shared" ref="G42" si="87">+SUM(G43:G47)</f>
        <v>0</v>
      </c>
      <c r="H42" s="8">
        <f t="shared" ref="H42" si="88">+SUM(H43:H47)</f>
        <v>0</v>
      </c>
      <c r="I42" s="9">
        <f t="shared" ref="I42" si="89">+SUM(I43:I47)</f>
        <v>1810120</v>
      </c>
      <c r="J42" s="9">
        <f t="shared" ref="J42" si="90">+SUM(J43:J47)</f>
        <v>0</v>
      </c>
      <c r="K42" s="9">
        <f t="shared" ref="K42" si="91">+SUM(K43:K47)</f>
        <v>0</v>
      </c>
      <c r="L42" s="8">
        <f t="shared" ref="L42" si="92">+SUM(L43:L47)</f>
        <v>1290031145.4200001</v>
      </c>
      <c r="M42" s="9">
        <f t="shared" ref="M42" si="93">+SUM(M43:M47)</f>
        <v>2636210192.48</v>
      </c>
      <c r="N42" s="8">
        <f t="shared" ref="N42:O42" si="94">+SUM(N43:N47)</f>
        <v>0</v>
      </c>
      <c r="O42" s="9">
        <f t="shared" si="94"/>
        <v>0</v>
      </c>
      <c r="P42" s="8">
        <f t="shared" si="39"/>
        <v>3929825375.5</v>
      </c>
    </row>
    <row r="43" spans="1:16" hidden="1" x14ac:dyDescent="0.25">
      <c r="A43" s="3" t="s">
        <v>35</v>
      </c>
      <c r="B43" s="7">
        <v>0</v>
      </c>
      <c r="C43" s="7">
        <v>0</v>
      </c>
      <c r="D43" s="7">
        <v>0</v>
      </c>
      <c r="E43" s="8">
        <f t="shared" ref="E43" si="95">+SUM(E44:E48)</f>
        <v>0</v>
      </c>
      <c r="F43" s="9">
        <f t="shared" ref="F43" si="96">+SUM(F44:F48)</f>
        <v>901992.00000000023</v>
      </c>
      <c r="G43" s="8">
        <f t="shared" ref="G43" si="97">+SUM(G44:G48)</f>
        <v>0</v>
      </c>
      <c r="H43" s="8">
        <f t="shared" ref="H43" si="98">+SUM(H44:H48)</f>
        <v>0</v>
      </c>
      <c r="I43" s="9">
        <f t="shared" ref="I43" si="99">+SUM(I44:I48)</f>
        <v>920400</v>
      </c>
      <c r="J43" s="9">
        <f t="shared" ref="J43" si="100">+SUM(J44:J48)</f>
        <v>0</v>
      </c>
      <c r="K43" s="9">
        <f t="shared" ref="K43" si="101">+SUM(K44:K48)</f>
        <v>0</v>
      </c>
      <c r="L43" s="8">
        <f t="shared" ref="L43" si="102">+SUM(L44:L48)</f>
        <v>657130091.08000004</v>
      </c>
      <c r="M43" s="9">
        <f t="shared" ref="M43" si="103">+SUM(M44:M48)</f>
        <v>1343085956.1600001</v>
      </c>
      <c r="N43" s="8">
        <f t="shared" ref="N43:O43" si="104">+SUM(N44:N48)</f>
        <v>0</v>
      </c>
      <c r="O43" s="9">
        <f t="shared" si="104"/>
        <v>0</v>
      </c>
      <c r="P43" s="8">
        <f t="shared" si="39"/>
        <v>2002038439.2400002</v>
      </c>
    </row>
    <row r="44" spans="1:16" hidden="1" x14ac:dyDescent="0.25">
      <c r="A44" s="4" t="s">
        <v>36</v>
      </c>
      <c r="B44" s="7">
        <v>0</v>
      </c>
      <c r="C44" s="7">
        <v>0</v>
      </c>
      <c r="D44" s="7">
        <v>0</v>
      </c>
      <c r="E44" s="8">
        <f t="shared" ref="E44" si="105">+SUM(E45:E49)</f>
        <v>0</v>
      </c>
      <c r="F44" s="9">
        <f t="shared" ref="F44" si="106">+SUM(F45:F49)</f>
        <v>458512.60000000009</v>
      </c>
      <c r="G44" s="8">
        <f t="shared" ref="G44" si="107">+SUM(G45:G49)</f>
        <v>0</v>
      </c>
      <c r="H44" s="8">
        <f t="shared" ref="H44" si="108">+SUM(H45:H49)</f>
        <v>0</v>
      </c>
      <c r="I44" s="9">
        <f t="shared" ref="I44" si="109">+SUM(I45:I49)</f>
        <v>467870</v>
      </c>
      <c r="J44" s="9">
        <f t="shared" ref="J44" si="110">+SUM(J45:J49)</f>
        <v>0</v>
      </c>
      <c r="K44" s="9">
        <f t="shared" ref="K44" si="111">+SUM(K45:K49)</f>
        <v>0</v>
      </c>
      <c r="L44" s="8">
        <f t="shared" ref="L44" si="112">+SUM(L45:L49)</f>
        <v>335018560.47000003</v>
      </c>
      <c r="M44" s="9">
        <f t="shared" ref="M44" si="113">+SUM(M45:M49)</f>
        <v>685803472.12000012</v>
      </c>
      <c r="N44" s="8">
        <f t="shared" ref="N44:O44" si="114">+SUM(N45:N49)</f>
        <v>0</v>
      </c>
      <c r="O44" s="9">
        <f t="shared" si="114"/>
        <v>0</v>
      </c>
      <c r="P44" s="8">
        <f t="shared" si="39"/>
        <v>1021748415.1900002</v>
      </c>
    </row>
    <row r="45" spans="1:16" hidden="1" x14ac:dyDescent="0.25">
      <c r="A45" s="4" t="s">
        <v>37</v>
      </c>
      <c r="B45" s="7">
        <v>0</v>
      </c>
      <c r="C45" s="7">
        <v>0</v>
      </c>
      <c r="D45" s="7">
        <v>0</v>
      </c>
      <c r="E45" s="8">
        <f t="shared" ref="E45" si="115">+SUM(E46:E50)</f>
        <v>0</v>
      </c>
      <c r="F45" s="9">
        <f t="shared" ref="F45" si="116">+SUM(F46:F50)</f>
        <v>233014.60000000003</v>
      </c>
      <c r="G45" s="8">
        <f t="shared" ref="G45" si="117">+SUM(G46:G50)</f>
        <v>0</v>
      </c>
      <c r="H45" s="8">
        <f t="shared" ref="H45" si="118">+SUM(H46:H50)</f>
        <v>0</v>
      </c>
      <c r="I45" s="9">
        <f t="shared" ref="I45" si="119">+SUM(I46:I50)</f>
        <v>237770</v>
      </c>
      <c r="J45" s="9">
        <f t="shared" ref="J45" si="120">+SUM(J46:J50)</f>
        <v>0</v>
      </c>
      <c r="K45" s="9">
        <f t="shared" ref="K45" si="121">+SUM(K46:K50)</f>
        <v>0</v>
      </c>
      <c r="L45" s="8">
        <f t="shared" ref="L45" si="122">+SUM(L46:L50)</f>
        <v>168358503.23000002</v>
      </c>
      <c r="M45" s="9">
        <f t="shared" ref="M45" si="123">+SUM(M46:M50)</f>
        <v>342951726.75999999</v>
      </c>
      <c r="N45" s="8">
        <f t="shared" ref="N45:O45" si="124">+SUM(N46:N50)</f>
        <v>0</v>
      </c>
      <c r="O45" s="9">
        <f t="shared" si="124"/>
        <v>0</v>
      </c>
      <c r="P45" s="8">
        <f t="shared" si="39"/>
        <v>511781014.59000003</v>
      </c>
    </row>
    <row r="46" spans="1:16" hidden="1" x14ac:dyDescent="0.25">
      <c r="A46" s="4" t="s">
        <v>38</v>
      </c>
      <c r="B46" s="7">
        <v>0</v>
      </c>
      <c r="C46" s="7">
        <v>0</v>
      </c>
      <c r="D46" s="7">
        <v>0</v>
      </c>
      <c r="E46" s="8">
        <f t="shared" ref="E46" si="125">+SUM(E47:E51)</f>
        <v>0</v>
      </c>
      <c r="F46" s="9">
        <f t="shared" ref="F46" si="126">+SUM(F47:F51)</f>
        <v>120265.60000000002</v>
      </c>
      <c r="G46" s="8">
        <f t="shared" ref="G46" si="127">+SUM(G47:G51)</f>
        <v>0</v>
      </c>
      <c r="H46" s="8">
        <f t="shared" ref="H46" si="128">+SUM(H47:H51)</f>
        <v>0</v>
      </c>
      <c r="I46" s="9">
        <f t="shared" ref="I46" si="129">+SUM(I47:I51)</f>
        <v>122720</v>
      </c>
      <c r="J46" s="9">
        <f t="shared" ref="J46" si="130">+SUM(J47:J51)</f>
        <v>0</v>
      </c>
      <c r="K46" s="9">
        <f t="shared" ref="K46" si="131">+SUM(K47:K51)</f>
        <v>0</v>
      </c>
      <c r="L46" s="8">
        <f t="shared" ref="L46" si="132">+SUM(L47:L51)</f>
        <v>84235963.120000005</v>
      </c>
      <c r="M46" s="9">
        <f t="shared" ref="M46" si="133">+SUM(M47:M51)</f>
        <v>171525854.08000004</v>
      </c>
      <c r="N46" s="8">
        <f t="shared" ref="N46:O46" si="134">+SUM(N47:N51)</f>
        <v>0</v>
      </c>
      <c r="O46" s="9">
        <f t="shared" si="134"/>
        <v>0</v>
      </c>
      <c r="P46" s="8">
        <f t="shared" si="39"/>
        <v>256004802.80000004</v>
      </c>
    </row>
    <row r="47" spans="1:16" hidden="1" x14ac:dyDescent="0.25">
      <c r="A47" s="4" t="s">
        <v>39</v>
      </c>
      <c r="B47" s="7">
        <v>0</v>
      </c>
      <c r="C47" s="7">
        <v>0</v>
      </c>
      <c r="D47" s="7">
        <v>0</v>
      </c>
      <c r="E47" s="8">
        <f t="shared" ref="E47" si="135">+SUM(E48:E52)</f>
        <v>0</v>
      </c>
      <c r="F47" s="9">
        <f t="shared" ref="F47" si="136">+SUM(F48:F52)</f>
        <v>60132.800000000003</v>
      </c>
      <c r="G47" s="8">
        <f t="shared" ref="G47" si="137">+SUM(G48:G52)</f>
        <v>0</v>
      </c>
      <c r="H47" s="8">
        <f t="shared" ref="H47" si="138">+SUM(H48:H52)</f>
        <v>0</v>
      </c>
      <c r="I47" s="9">
        <f t="shared" ref="I47" si="139">+SUM(I48:I52)</f>
        <v>61360</v>
      </c>
      <c r="J47" s="9">
        <f t="shared" ref="J47" si="140">+SUM(J48:J52)</f>
        <v>0</v>
      </c>
      <c r="K47" s="9">
        <f t="shared" ref="K47" si="141">+SUM(K48:K52)</f>
        <v>0</v>
      </c>
      <c r="L47" s="8">
        <f t="shared" ref="L47" si="142">+SUM(L48:L52)</f>
        <v>45288027.520000003</v>
      </c>
      <c r="M47" s="9">
        <f t="shared" ref="M47" si="143">+SUM(M48:M52)</f>
        <v>92843183.360000014</v>
      </c>
      <c r="N47" s="8">
        <f t="shared" ref="N47:O47" si="144">+SUM(N48:N52)</f>
        <v>0</v>
      </c>
      <c r="O47" s="9">
        <f t="shared" si="144"/>
        <v>0</v>
      </c>
      <c r="P47" s="8">
        <f t="shared" si="39"/>
        <v>138252703.68000001</v>
      </c>
    </row>
    <row r="48" spans="1:16" hidden="1" x14ac:dyDescent="0.25">
      <c r="A48" s="4" t="s">
        <v>40</v>
      </c>
      <c r="B48" s="7">
        <v>0</v>
      </c>
      <c r="C48" s="7">
        <v>0</v>
      </c>
      <c r="D48" s="7">
        <v>0</v>
      </c>
      <c r="E48" s="8">
        <f t="shared" ref="E48" si="145">+SUM(E49:E53)</f>
        <v>0</v>
      </c>
      <c r="F48" s="9">
        <f t="shared" ref="F48" si="146">+SUM(F49:F53)</f>
        <v>30066.400000000001</v>
      </c>
      <c r="G48" s="8">
        <f t="shared" ref="G48" si="147">+SUM(G49:G53)</f>
        <v>0</v>
      </c>
      <c r="H48" s="8">
        <f t="shared" ref="H48" si="148">+SUM(H49:H53)</f>
        <v>0</v>
      </c>
      <c r="I48" s="9">
        <f t="shared" ref="I48" si="149">+SUM(I49:I53)</f>
        <v>30680</v>
      </c>
      <c r="J48" s="9">
        <f t="shared" ref="J48" si="150">+SUM(J49:J53)</f>
        <v>0</v>
      </c>
      <c r="K48" s="9">
        <f t="shared" ref="K48" si="151">+SUM(K49:K53)</f>
        <v>0</v>
      </c>
      <c r="L48" s="8">
        <f t="shared" ref="L48" si="152">+SUM(L49:L53)</f>
        <v>24229036.740000002</v>
      </c>
      <c r="M48" s="9">
        <f t="shared" ref="M48" si="153">+SUM(M49:M53)</f>
        <v>49961719.839999996</v>
      </c>
      <c r="N48" s="8">
        <f t="shared" ref="N48:O48" si="154">+SUM(N49:N53)</f>
        <v>0</v>
      </c>
      <c r="O48" s="9">
        <f t="shared" si="154"/>
        <v>0</v>
      </c>
      <c r="P48" s="8">
        <f t="shared" si="39"/>
        <v>74251502.979999989</v>
      </c>
    </row>
    <row r="49" spans="1:16" ht="20.25" customHeight="1" x14ac:dyDescent="0.25">
      <c r="A49" s="4" t="s">
        <v>41</v>
      </c>
      <c r="B49" s="7">
        <v>0</v>
      </c>
      <c r="C49" s="7">
        <v>0</v>
      </c>
      <c r="D49" s="7">
        <v>0</v>
      </c>
      <c r="E49" s="8">
        <f t="shared" ref="E49" si="155">+SUM(E50:E54)</f>
        <v>0</v>
      </c>
      <c r="F49" s="9">
        <f t="shared" ref="F49" si="156">+SUM(F50:F54)</f>
        <v>15033.2</v>
      </c>
      <c r="G49" s="8">
        <f t="shared" ref="G49" si="157">+SUM(G50:G54)</f>
        <v>0</v>
      </c>
      <c r="H49" s="8">
        <f t="shared" ref="H49" si="158">+SUM(H50:H54)</f>
        <v>0</v>
      </c>
      <c r="I49" s="9">
        <f t="shared" ref="I49" si="159">+SUM(I50:I54)</f>
        <v>15340</v>
      </c>
      <c r="J49" s="9">
        <f t="shared" ref="J49" si="160">+SUM(J50:J54)</f>
        <v>0</v>
      </c>
      <c r="K49" s="9">
        <f t="shared" ref="K49" si="161">+SUM(K50:K54)</f>
        <v>0</v>
      </c>
      <c r="L49" s="8">
        <f t="shared" ref="L49" si="162">+SUM(L50:L54)</f>
        <v>12907029.859999999</v>
      </c>
      <c r="M49" s="9">
        <f t="shared" ref="M49" si="163">+SUM(M50:M54)</f>
        <v>28520988.080000002</v>
      </c>
      <c r="N49" s="8">
        <f t="shared" ref="N49:O49" si="164">+SUM(N50:N54)</f>
        <v>0</v>
      </c>
      <c r="O49" s="9">
        <f t="shared" si="164"/>
        <v>0</v>
      </c>
      <c r="P49" s="8">
        <f t="shared" si="39"/>
        <v>41458391.140000001</v>
      </c>
    </row>
    <row r="50" spans="1:16" x14ac:dyDescent="0.25">
      <c r="A50" s="3" t="s">
        <v>42</v>
      </c>
      <c r="B50" s="9">
        <f>+SUM(B51:B59)</f>
        <v>21464998.170000002</v>
      </c>
      <c r="C50" s="9">
        <f t="shared" ref="C50" si="165">+SUM(C51:C59)</f>
        <v>0</v>
      </c>
      <c r="D50" s="9">
        <f>+SUM(D51:D59)</f>
        <v>0</v>
      </c>
      <c r="E50" s="9">
        <f t="shared" ref="E50" si="166">+SUM(E51:E55)</f>
        <v>0</v>
      </c>
      <c r="F50" s="9">
        <f>+F51</f>
        <v>7516.6</v>
      </c>
      <c r="G50" s="8">
        <f t="shared" ref="G50" si="167">+SUM(G51:G55)</f>
        <v>0</v>
      </c>
      <c r="H50" s="8">
        <f t="shared" ref="H50" si="168">+SUM(H51:H55)</f>
        <v>0</v>
      </c>
      <c r="I50" s="9">
        <f>+SUM(I51:I59)</f>
        <v>7670</v>
      </c>
      <c r="J50" s="9">
        <f t="shared" ref="J50" si="169">+SUM(J51:J55)</f>
        <v>0</v>
      </c>
      <c r="K50" s="9">
        <f t="shared" ref="K50" si="170">+SUM(K51:K55)</f>
        <v>0</v>
      </c>
      <c r="L50" s="9">
        <f>+L51+L55</f>
        <v>1698445.99</v>
      </c>
      <c r="M50" s="9">
        <f>+M51+M55</f>
        <v>99981.4</v>
      </c>
      <c r="N50" s="9">
        <v>0</v>
      </c>
      <c r="O50" s="9">
        <f t="shared" ref="O50" si="171">+SUM(O51:O55)</f>
        <v>0</v>
      </c>
      <c r="P50" s="9">
        <f>+D50+E50+F50+G50+H50+I50+J50+K50+L50+M50+N50+O50</f>
        <v>1813613.99</v>
      </c>
    </row>
    <row r="51" spans="1:16" x14ac:dyDescent="0.25">
      <c r="A51" s="4" t="s">
        <v>43</v>
      </c>
      <c r="B51" s="8">
        <v>19310000</v>
      </c>
      <c r="C51" s="5"/>
      <c r="D51" s="7">
        <v>0</v>
      </c>
      <c r="E51" s="8">
        <v>0</v>
      </c>
      <c r="F51" s="8">
        <v>7516.6</v>
      </c>
      <c r="G51" s="8">
        <f t="shared" ref="G51" si="172">+SUM(G52:G56)</f>
        <v>0</v>
      </c>
      <c r="H51" s="8">
        <f t="shared" ref="H51" si="173">+SUM(H52:H56)</f>
        <v>0</v>
      </c>
      <c r="I51" s="8">
        <v>7670</v>
      </c>
      <c r="J51" s="9">
        <f t="shared" ref="J51" si="174">+SUM(J52:J56)</f>
        <v>0</v>
      </c>
      <c r="K51" s="9">
        <f t="shared" ref="K51" si="175">+SUM(K52:K56)</f>
        <v>0</v>
      </c>
      <c r="L51" s="8">
        <v>113423.01</v>
      </c>
      <c r="M51" s="8">
        <v>99981.4</v>
      </c>
      <c r="N51" s="8">
        <v>0</v>
      </c>
      <c r="O51" s="9">
        <f t="shared" ref="O51" si="176">+SUM(O52:O56)</f>
        <v>0</v>
      </c>
      <c r="P51" s="8">
        <f>+D51+E51+F51+G51+H51+I51+J51+K51+L51+M51+N51+O51</f>
        <v>228591.01</v>
      </c>
    </row>
    <row r="52" spans="1:16" x14ac:dyDescent="0.25">
      <c r="A52" s="4" t="s">
        <v>44</v>
      </c>
      <c r="B52" s="8" t="s">
        <v>94</v>
      </c>
      <c r="C52" s="5"/>
      <c r="D52" s="7">
        <v>0</v>
      </c>
      <c r="E52" s="8">
        <f t="shared" ref="E52" si="177">+SUM(E53:E57)</f>
        <v>0</v>
      </c>
      <c r="F52" s="9"/>
      <c r="G52" s="8">
        <f t="shared" ref="G52" si="178">+SUM(G53:G57)</f>
        <v>0</v>
      </c>
      <c r="H52" s="8">
        <f t="shared" ref="H52" si="179">+SUM(H53:H57)</f>
        <v>0</v>
      </c>
      <c r="I52" s="8">
        <f t="shared" ref="I52" si="180">+SUM(I53:I57)</f>
        <v>0</v>
      </c>
      <c r="J52" s="9">
        <f t="shared" ref="J52" si="181">+SUM(J53:J57)</f>
        <v>0</v>
      </c>
      <c r="K52" s="9">
        <f t="shared" ref="K52" si="182">+SUM(K53:K57)</f>
        <v>0</v>
      </c>
      <c r="L52" s="8">
        <f t="shared" ref="L52" si="183">+SUM(L53:L57)</f>
        <v>6340091.9199999999</v>
      </c>
      <c r="M52" s="8">
        <f t="shared" ref="M52" si="184">+SUM(M53:M57)</f>
        <v>14160512.640000001</v>
      </c>
      <c r="N52" s="8">
        <v>0</v>
      </c>
      <c r="O52" s="9">
        <f t="shared" ref="O52" si="185">+SUM(O53:O57)</f>
        <v>0</v>
      </c>
      <c r="P52" s="8">
        <f t="shared" si="39"/>
        <v>20500604.560000002</v>
      </c>
    </row>
    <row r="53" spans="1:16" x14ac:dyDescent="0.25">
      <c r="A53" s="4" t="s">
        <v>45</v>
      </c>
      <c r="B53" s="8" t="s">
        <v>94</v>
      </c>
      <c r="C53" s="5"/>
      <c r="D53" s="7">
        <v>0</v>
      </c>
      <c r="E53" s="8">
        <f t="shared" ref="E53" si="186">+SUM(E54:E58)</f>
        <v>0</v>
      </c>
      <c r="F53" s="9"/>
      <c r="G53" s="8">
        <f t="shared" ref="G53" si="187">+SUM(G54:G58)</f>
        <v>0</v>
      </c>
      <c r="H53" s="8">
        <f t="shared" ref="H53" si="188">+SUM(H54:H58)</f>
        <v>0</v>
      </c>
      <c r="I53" s="8">
        <f t="shared" ref="I53" si="189">+SUM(I54:I58)</f>
        <v>0</v>
      </c>
      <c r="J53" s="9">
        <f t="shared" ref="J53" si="190">+SUM(J54:J58)</f>
        <v>0</v>
      </c>
      <c r="K53" s="9">
        <f t="shared" ref="K53" si="191">+SUM(K54:K58)</f>
        <v>0</v>
      </c>
      <c r="L53" s="8">
        <f t="shared" ref="L53" si="192">+SUM(L54:L58)</f>
        <v>3170045.96</v>
      </c>
      <c r="M53" s="8">
        <f t="shared" ref="M53" si="193">+SUM(M54:M58)</f>
        <v>7080256.3200000003</v>
      </c>
      <c r="N53" s="8">
        <v>0</v>
      </c>
      <c r="O53" s="9">
        <f t="shared" ref="O53" si="194">+SUM(O54:O58)</f>
        <v>0</v>
      </c>
      <c r="P53" s="8">
        <f>+D53+E53+F53+G53+H53+I53+J53+K53+L53+M53+N53+O53</f>
        <v>10250302.280000001</v>
      </c>
    </row>
    <row r="54" spans="1:16" ht="20.25" customHeight="1" x14ac:dyDescent="0.25">
      <c r="A54" s="4" t="s">
        <v>46</v>
      </c>
      <c r="B54" s="8" t="s">
        <v>94</v>
      </c>
      <c r="C54" s="5"/>
      <c r="D54" s="7">
        <v>0</v>
      </c>
      <c r="E54" s="8">
        <f t="shared" ref="E54" si="195">+SUM(E55:E59)</f>
        <v>0</v>
      </c>
      <c r="F54" s="9"/>
      <c r="G54" s="8">
        <f t="shared" ref="G54" si="196">+SUM(G55:G59)</f>
        <v>0</v>
      </c>
      <c r="H54" s="8">
        <f t="shared" ref="H54" si="197">+SUM(H55:H59)</f>
        <v>0</v>
      </c>
      <c r="I54" s="8">
        <f t="shared" ref="I54" si="198">+SUM(I55:I59)</f>
        <v>0</v>
      </c>
      <c r="J54" s="9">
        <f t="shared" ref="J54" si="199">+SUM(J55:J59)</f>
        <v>0</v>
      </c>
      <c r="K54" s="9">
        <f t="shared" ref="K54" si="200">+SUM(K55:K59)</f>
        <v>0</v>
      </c>
      <c r="L54" s="8">
        <f t="shared" ref="L54" si="201">+SUM(L55:L59)</f>
        <v>1585022.98</v>
      </c>
      <c r="M54" s="8">
        <f t="shared" ref="M54" si="202">+SUM(M55:M59)</f>
        <v>7080256.3200000003</v>
      </c>
      <c r="N54" s="8">
        <v>0</v>
      </c>
      <c r="O54" s="9">
        <f t="shared" ref="O54" si="203">+SUM(O55:O59)</f>
        <v>0</v>
      </c>
      <c r="P54" s="8">
        <f t="shared" si="39"/>
        <v>8665279.3000000007</v>
      </c>
    </row>
    <row r="55" spans="1:16" x14ac:dyDescent="0.25">
      <c r="A55" s="4" t="s">
        <v>47</v>
      </c>
      <c r="B55" s="8">
        <v>1000000</v>
      </c>
      <c r="C55" s="5"/>
      <c r="D55" s="7">
        <v>0</v>
      </c>
      <c r="E55" s="8">
        <f t="shared" ref="E55" si="204">+SUM(E56:E60)</f>
        <v>0</v>
      </c>
      <c r="F55" s="9">
        <v>0</v>
      </c>
      <c r="G55" s="8">
        <f t="shared" ref="G55" si="205">+SUM(G56:G60)</f>
        <v>0</v>
      </c>
      <c r="H55" s="8">
        <f t="shared" ref="H55" si="206">+SUM(H56:H60)</f>
        <v>0</v>
      </c>
      <c r="I55" s="8">
        <f t="shared" ref="I55" si="207">+SUM(I56:I60)</f>
        <v>0</v>
      </c>
      <c r="J55" s="9">
        <f t="shared" ref="J55" si="208">+SUM(J56:J60)</f>
        <v>0</v>
      </c>
      <c r="K55" s="9">
        <f t="shared" ref="K55" si="209">+SUM(K56:K60)</f>
        <v>0</v>
      </c>
      <c r="L55" s="8">
        <v>1585022.98</v>
      </c>
      <c r="M55" s="8">
        <v>0</v>
      </c>
      <c r="N55" s="8">
        <v>0</v>
      </c>
      <c r="O55" s="9">
        <f t="shared" ref="O55" si="210">+SUM(O56:O60)</f>
        <v>0</v>
      </c>
      <c r="P55" s="8">
        <f>+D55+E55+F55+G55+H55+I55+J55+K55+L55+M55+N55+O55</f>
        <v>1585022.98</v>
      </c>
    </row>
    <row r="56" spans="1:16" x14ac:dyDescent="0.25">
      <c r="A56" s="4" t="s">
        <v>48</v>
      </c>
      <c r="B56" s="8">
        <v>654998.17000000004</v>
      </c>
      <c r="C56" s="5"/>
      <c r="D56" s="7">
        <v>0</v>
      </c>
      <c r="E56" s="8">
        <f t="shared" ref="E56" si="211">+SUM(E57:E61)</f>
        <v>0</v>
      </c>
      <c r="F56" s="9">
        <v>0</v>
      </c>
      <c r="G56" s="8">
        <f t="shared" ref="G56" si="212">+SUM(G57:G61)</f>
        <v>0</v>
      </c>
      <c r="H56" s="8">
        <f t="shared" ref="H56" si="213">+SUM(H57:H61)</f>
        <v>0</v>
      </c>
      <c r="I56" s="8">
        <f t="shared" ref="I56" si="214">+SUM(I57:I61)</f>
        <v>0</v>
      </c>
      <c r="J56" s="9">
        <f t="shared" ref="J56" si="215">+SUM(J57:J61)</f>
        <v>0</v>
      </c>
      <c r="K56" s="9">
        <f t="shared" ref="K56" si="216">+SUM(K57:K61)</f>
        <v>0</v>
      </c>
      <c r="L56" s="8">
        <f t="shared" ref="L56" si="217">+SUM(L57:L61)</f>
        <v>0</v>
      </c>
      <c r="M56" s="8">
        <v>0</v>
      </c>
      <c r="N56" s="8">
        <v>0</v>
      </c>
      <c r="O56" s="9">
        <f t="shared" ref="O56" si="218">+SUM(O57:O61)</f>
        <v>0</v>
      </c>
      <c r="P56" s="8">
        <f t="shared" si="39"/>
        <v>0</v>
      </c>
    </row>
    <row r="57" spans="1:16" hidden="1" x14ac:dyDescent="0.25">
      <c r="A57" s="4" t="s">
        <v>49</v>
      </c>
      <c r="B57" s="8" t="s">
        <v>94</v>
      </c>
      <c r="C57" s="5"/>
      <c r="D57" s="7">
        <v>0</v>
      </c>
      <c r="E57" s="8">
        <f t="shared" ref="E57" si="219">+SUM(E58:E62)</f>
        <v>0</v>
      </c>
      <c r="F57" s="9">
        <f t="shared" ref="F57" si="220">+SUM(F58:F62)</f>
        <v>39768990</v>
      </c>
      <c r="G57" s="8">
        <f t="shared" ref="G57" si="221">+SUM(G58:G62)</f>
        <v>0</v>
      </c>
      <c r="H57" s="8">
        <f t="shared" ref="H57" si="222">+SUM(H58:H62)</f>
        <v>0</v>
      </c>
      <c r="I57" s="8">
        <f t="shared" ref="I57" si="223">+SUM(I58:I62)</f>
        <v>0</v>
      </c>
      <c r="J57" s="9">
        <f t="shared" ref="J57" si="224">+SUM(J58:J62)</f>
        <v>0</v>
      </c>
      <c r="K57" s="9">
        <f t="shared" ref="K57" si="225">+SUM(K58:K62)</f>
        <v>0</v>
      </c>
      <c r="L57" s="8">
        <f t="shared" ref="L57" si="226">+SUM(L58:L62)</f>
        <v>0</v>
      </c>
      <c r="M57" s="8"/>
      <c r="N57" s="8">
        <f t="shared" ref="N57:O57" si="227">+SUM(N58:N62)</f>
        <v>-40990194.719999999</v>
      </c>
      <c r="O57" s="9">
        <f t="shared" si="227"/>
        <v>0</v>
      </c>
      <c r="P57" s="8">
        <f t="shared" si="39"/>
        <v>-1221204.7199999988</v>
      </c>
    </row>
    <row r="58" spans="1:16" x14ac:dyDescent="0.25">
      <c r="A58" s="4" t="s">
        <v>50</v>
      </c>
      <c r="B58" s="8">
        <v>500000</v>
      </c>
      <c r="C58" s="5"/>
      <c r="D58" s="7">
        <v>0</v>
      </c>
      <c r="E58" s="8">
        <f t="shared" ref="E58" si="228">+SUM(E59:E63)</f>
        <v>0</v>
      </c>
      <c r="F58" s="9">
        <v>0</v>
      </c>
      <c r="G58" s="8">
        <f t="shared" ref="G58" si="229">+SUM(G59:G63)</f>
        <v>0</v>
      </c>
      <c r="H58" s="8">
        <f t="shared" ref="H58" si="230">+SUM(H59:H63)</f>
        <v>0</v>
      </c>
      <c r="I58" s="8">
        <f t="shared" ref="I58" si="231">+SUM(I59:I63)</f>
        <v>0</v>
      </c>
      <c r="J58" s="9">
        <f t="shared" ref="J58" si="232">+SUM(J59:J63)</f>
        <v>0</v>
      </c>
      <c r="K58" s="9">
        <f t="shared" ref="K58" si="233">+SUM(K59:K63)</f>
        <v>0</v>
      </c>
      <c r="L58" s="8">
        <f t="shared" ref="L58" si="234">+SUM(L59:L63)</f>
        <v>0</v>
      </c>
      <c r="M58" s="8">
        <v>0</v>
      </c>
      <c r="N58" s="8">
        <v>0</v>
      </c>
      <c r="O58" s="9">
        <f t="shared" ref="O58" si="235">+SUM(O59:O63)</f>
        <v>0</v>
      </c>
      <c r="P58" s="8">
        <f t="shared" si="39"/>
        <v>0</v>
      </c>
    </row>
    <row r="59" spans="1:16" hidden="1" x14ac:dyDescent="0.25">
      <c r="A59" s="4" t="s">
        <v>51</v>
      </c>
      <c r="B59" s="12">
        <v>0</v>
      </c>
      <c r="C59" s="5"/>
      <c r="D59" s="7">
        <v>0</v>
      </c>
      <c r="E59" s="8">
        <f t="shared" ref="E59" si="236">+SUM(E60:E64)</f>
        <v>0</v>
      </c>
      <c r="F59" s="9">
        <f t="shared" ref="F59" si="237">+SUM(F60:F64)</f>
        <v>19884495</v>
      </c>
      <c r="G59" s="8">
        <f t="shared" ref="G59" si="238">+SUM(G60:G64)</f>
        <v>0</v>
      </c>
      <c r="H59" s="8">
        <f t="shared" ref="H59" si="239">+SUM(H60:H64)</f>
        <v>0</v>
      </c>
      <c r="I59" s="9">
        <f t="shared" ref="I59" si="240">+SUM(I60:I64)</f>
        <v>0</v>
      </c>
      <c r="J59" s="9">
        <f t="shared" ref="J59" si="241">+SUM(J60:J64)</f>
        <v>0</v>
      </c>
      <c r="K59" s="9">
        <f t="shared" ref="K59" si="242">+SUM(K60:K64)</f>
        <v>0</v>
      </c>
      <c r="L59" s="8">
        <f t="shared" ref="L59" si="243">+SUM(L60:L64)</f>
        <v>0</v>
      </c>
      <c r="M59" s="8">
        <f t="shared" ref="M59" si="244">+SUM(M60:M64)</f>
        <v>7080256.3200000003</v>
      </c>
      <c r="N59" s="8">
        <f t="shared" ref="N59:O59" si="245">+SUM(N60:N64)</f>
        <v>-20495097.359999999</v>
      </c>
      <c r="O59" s="9">
        <f t="shared" si="245"/>
        <v>0</v>
      </c>
      <c r="P59" s="8">
        <f t="shared" si="39"/>
        <v>6469653.9600000009</v>
      </c>
    </row>
    <row r="60" spans="1:16" x14ac:dyDescent="0.25">
      <c r="A60" s="3" t="s">
        <v>52</v>
      </c>
      <c r="B60" s="9">
        <f>+SUM(B61:B63)</f>
        <v>38835019</v>
      </c>
      <c r="C60" s="9">
        <f t="shared" ref="C60" si="246">+SUM(C61:C63)</f>
        <v>0</v>
      </c>
      <c r="D60" s="9">
        <f>+SUM(D61:D63)</f>
        <v>0</v>
      </c>
      <c r="E60" s="8">
        <f t="shared" ref="E60" si="247">+SUM(E61:E65)</f>
        <v>0</v>
      </c>
      <c r="F60" s="9">
        <f t="shared" ref="F60" si="248">+SUM(F61:F65)</f>
        <v>9942247.5</v>
      </c>
      <c r="G60" s="8">
        <f t="shared" ref="G60" si="249">+SUM(G61:G65)</f>
        <v>0</v>
      </c>
      <c r="H60" s="8">
        <f t="shared" ref="H60" si="250">+SUM(H61:H65)</f>
        <v>0</v>
      </c>
      <c r="I60" s="9">
        <f>+SUM(I61:I65)</f>
        <v>0</v>
      </c>
      <c r="J60" s="9">
        <f t="shared" ref="J60" si="251">+SUM(J61:J65)</f>
        <v>0</v>
      </c>
      <c r="K60" s="9">
        <f t="shared" ref="K60" si="252">+SUM(K61:K65)</f>
        <v>0</v>
      </c>
      <c r="L60" s="8">
        <f t="shared" ref="L60" si="253">+SUM(L61:L65)</f>
        <v>0</v>
      </c>
      <c r="M60" s="9">
        <f t="shared" ref="M60" si="254">+SUM(M61:M65)</f>
        <v>3540128.16</v>
      </c>
      <c r="N60" s="9">
        <f>+N61</f>
        <v>-10247548.68</v>
      </c>
      <c r="O60" s="9">
        <f t="shared" ref="O60" si="255">+SUM(O61:O65)</f>
        <v>0</v>
      </c>
      <c r="P60" s="9">
        <f>+D60+E60+F60+G60+H60+I60+J60+K60+L60+M60+N60+O60</f>
        <v>3234826.9800000004</v>
      </c>
    </row>
    <row r="61" spans="1:16" x14ac:dyDescent="0.25">
      <c r="A61" s="4" t="s">
        <v>53</v>
      </c>
      <c r="B61" s="8">
        <v>38835019</v>
      </c>
      <c r="C61" s="5"/>
      <c r="E61" s="8">
        <f t="shared" ref="E61" si="256">+SUM(E62:E66)</f>
        <v>0</v>
      </c>
      <c r="F61" s="8">
        <v>9942247.5</v>
      </c>
      <c r="G61" s="8">
        <f t="shared" ref="G61" si="257">+SUM(G62:G66)</f>
        <v>0</v>
      </c>
      <c r="H61" s="8">
        <f t="shared" ref="H61" si="258">+SUM(H62:H66)</f>
        <v>0</v>
      </c>
      <c r="I61" s="9">
        <f t="shared" ref="I61" si="259">+SUM(I62:I66)</f>
        <v>0</v>
      </c>
      <c r="J61" s="9">
        <f t="shared" ref="J61" si="260">+SUM(J62:J66)</f>
        <v>0</v>
      </c>
      <c r="K61" s="9">
        <f t="shared" ref="K61" si="261">+SUM(K62:K66)</f>
        <v>0</v>
      </c>
      <c r="L61" s="8">
        <f t="shared" ref="L61" si="262">+SUM(L62:L66)</f>
        <v>0</v>
      </c>
      <c r="M61" s="8">
        <v>3540128.16</v>
      </c>
      <c r="N61" s="8">
        <v>-10247548.68</v>
      </c>
      <c r="O61" s="9">
        <f t="shared" ref="O61" si="263">+SUM(O62:O66)</f>
        <v>0</v>
      </c>
      <c r="P61" s="8">
        <f>+D61+E61+F61+G61+H61+I61+J61+K61+L61+M61+N61+O61</f>
        <v>3234826.9800000004</v>
      </c>
    </row>
    <row r="62" spans="1:16" hidden="1" x14ac:dyDescent="0.25">
      <c r="A62" s="4" t="s">
        <v>54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/>
      <c r="O62" s="7"/>
      <c r="P62" s="8">
        <f t="shared" si="39"/>
        <v>0</v>
      </c>
    </row>
    <row r="63" spans="1:16" hidden="1" x14ac:dyDescent="0.25">
      <c r="A63" s="4" t="s">
        <v>55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/>
      <c r="O63" s="7"/>
      <c r="P63" s="8">
        <f t="shared" si="39"/>
        <v>0</v>
      </c>
    </row>
    <row r="64" spans="1:16" hidden="1" x14ac:dyDescent="0.25">
      <c r="A64" s="4" t="s">
        <v>56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/>
      <c r="O64" s="7"/>
      <c r="P64" s="8">
        <f t="shared" si="39"/>
        <v>0</v>
      </c>
    </row>
    <row r="65" spans="1:16" hidden="1" x14ac:dyDescent="0.25">
      <c r="A65" s="3" t="s">
        <v>57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/>
      <c r="O65" s="7"/>
      <c r="P65" s="8">
        <f t="shared" si="39"/>
        <v>0</v>
      </c>
    </row>
    <row r="66" spans="1:16" hidden="1" x14ac:dyDescent="0.25">
      <c r="A66" s="4" t="s">
        <v>58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/>
      <c r="O66" s="7"/>
      <c r="P66" s="8">
        <f t="shared" si="39"/>
        <v>0</v>
      </c>
    </row>
    <row r="67" spans="1:16" hidden="1" x14ac:dyDescent="0.25">
      <c r="A67" s="4" t="s">
        <v>59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/>
      <c r="P67" s="8">
        <f t="shared" si="39"/>
        <v>0</v>
      </c>
    </row>
    <row r="68" spans="1:16" hidden="1" x14ac:dyDescent="0.25">
      <c r="A68" s="3" t="s">
        <v>60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39"/>
        <v>0</v>
      </c>
    </row>
    <row r="69" spans="1:16" hidden="1" x14ac:dyDescent="0.25">
      <c r="A69" s="4" t="s">
        <v>61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39"/>
        <v>0</v>
      </c>
    </row>
    <row r="70" spans="1:16" hidden="1" x14ac:dyDescent="0.25">
      <c r="A70" s="4" t="s">
        <v>62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39"/>
        <v>0</v>
      </c>
    </row>
    <row r="71" spans="1:16" hidden="1" x14ac:dyDescent="0.25">
      <c r="A71" s="4" t="s">
        <v>63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/>
      <c r="O71" s="7"/>
      <c r="P71" s="8">
        <f t="shared" si="39"/>
        <v>0</v>
      </c>
    </row>
    <row r="72" spans="1:16" hidden="1" x14ac:dyDescent="0.25">
      <c r="A72" s="1" t="s">
        <v>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/>
      <c r="O72" s="7"/>
      <c r="P72" s="8">
        <f t="shared" si="39"/>
        <v>0</v>
      </c>
    </row>
    <row r="73" spans="1:16" hidden="1" x14ac:dyDescent="0.25">
      <c r="A73" s="3" t="s">
        <v>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39"/>
        <v>0</v>
      </c>
    </row>
    <row r="74" spans="1:16" hidden="1" x14ac:dyDescent="0.25">
      <c r="A74" s="4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39"/>
        <v>0</v>
      </c>
    </row>
    <row r="75" spans="1:16" hidden="1" x14ac:dyDescent="0.25">
      <c r="A75" s="4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>
        <f t="shared" si="39"/>
        <v>0</v>
      </c>
    </row>
    <row r="76" spans="1:16" hidden="1" x14ac:dyDescent="0.25">
      <c r="A76" s="3" t="s">
        <v>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P76" s="8">
        <f t="shared" si="39"/>
        <v>0</v>
      </c>
    </row>
    <row r="77" spans="1:16" hidden="1" x14ac:dyDescent="0.25">
      <c r="A77" s="4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P77" s="8">
        <f t="shared" si="39"/>
        <v>0</v>
      </c>
    </row>
    <row r="78" spans="1:16" hidden="1" x14ac:dyDescent="0.25">
      <c r="A78" s="4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P78" s="8">
        <f t="shared" si="39"/>
        <v>0</v>
      </c>
    </row>
    <row r="79" spans="1:16" hidden="1" x14ac:dyDescent="0.25">
      <c r="A79" s="3" t="s">
        <v>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P79" s="8">
        <f t="shared" si="39"/>
        <v>0</v>
      </c>
    </row>
    <row r="80" spans="1:16" hidden="1" x14ac:dyDescent="0.25">
      <c r="A80" s="4" t="s">
        <v>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P80" s="8">
        <f t="shared" ref="P80" si="264">+D80+E80+F80+G80+H80+I80+J80+K80+L80+M80+N80+O80</f>
        <v>0</v>
      </c>
    </row>
    <row r="81" spans="1:16" x14ac:dyDescent="0.25">
      <c r="A81" s="21" t="s">
        <v>64</v>
      </c>
      <c r="B81" s="22">
        <f>+B9+B15+B25+B35+B43+B50+B60+B65+B68+B73+B76+B79</f>
        <v>523639562</v>
      </c>
      <c r="C81" s="22">
        <f t="shared" ref="C81" si="265">+C9+C15+C25+C35+C43+C50+C60+C65+C68+C73+C76+C79</f>
        <v>0</v>
      </c>
      <c r="D81" s="23">
        <f>+D9+D15+D25+D35+D43+D50+D60+D65+D68+D73+D76+D79</f>
        <v>34703438.469999999</v>
      </c>
      <c r="E81" s="24">
        <f>+E9+E15+E25+E35+E50</f>
        <v>34904751.32</v>
      </c>
      <c r="F81" s="22">
        <f>+F9+F15+F25+F35+F50+F60</f>
        <v>46436551.840000004</v>
      </c>
      <c r="G81" s="22">
        <f>+G9+G15+G25+G35+G50+G60</f>
        <v>34977922.120000005</v>
      </c>
      <c r="H81" s="23">
        <f>+H9+H15+H25+H35+H43+H50+H60+H65+H68+H73+H76+H79</f>
        <v>36098230.549999997</v>
      </c>
      <c r="I81" s="22">
        <f>+I9+I15+I25+I35+I50</f>
        <v>36015979.619999997</v>
      </c>
      <c r="J81" s="23">
        <f>+J9+J15+J25+J35+J43+J50+J60+J65+J68+J73+J76+J79</f>
        <v>45456983.140000001</v>
      </c>
      <c r="K81" s="23">
        <f>+K9+K15+K25+K35</f>
        <v>63301115.209999993</v>
      </c>
      <c r="L81" s="23">
        <f>+L9+L15+L25+L35+L50</f>
        <v>36901953.039999999</v>
      </c>
      <c r="M81" s="22">
        <f>+M9+M15+M25+M35+M50+M60</f>
        <v>37448899.150000006</v>
      </c>
      <c r="N81" s="22">
        <f>+N9+N15+N25+N35+N43+N50+N60+N65+N68+N73+N76+N79</f>
        <v>25756497.600000001</v>
      </c>
      <c r="O81" s="22">
        <f t="shared" ref="O81" si="266">+O9+O15+O25+O35+O43+O50+O60+O65+O68+O73+O76+O79</f>
        <v>0</v>
      </c>
      <c r="P81" s="23">
        <f>+D81+E81+F81+G81+H81+I81+J81+K81+L81+M81+N81</f>
        <v>432002322.06000006</v>
      </c>
    </row>
    <row r="82" spans="1:16" x14ac:dyDescent="0.25">
      <c r="B82" s="11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6" x14ac:dyDescent="0.25">
      <c r="B83" s="11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6" x14ac:dyDescent="0.25">
      <c r="B84" s="11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6" x14ac:dyDescent="0.25">
      <c r="E85" s="8"/>
    </row>
    <row r="86" spans="1:16" ht="15.75" x14ac:dyDescent="0.25">
      <c r="A86" s="25" t="s">
        <v>102</v>
      </c>
      <c r="B86" s="58"/>
      <c r="C86" s="58"/>
      <c r="D86" s="58" t="s">
        <v>104</v>
      </c>
      <c r="E86" s="58"/>
    </row>
    <row r="87" spans="1:16" ht="15.75" x14ac:dyDescent="0.25">
      <c r="A87" s="25" t="s">
        <v>103</v>
      </c>
      <c r="B87" s="58"/>
      <c r="C87" s="58"/>
      <c r="D87" s="58" t="s">
        <v>95</v>
      </c>
      <c r="E87" s="58"/>
    </row>
    <row r="88" spans="1:16" ht="15.75" x14ac:dyDescent="0.25">
      <c r="A88" s="25"/>
      <c r="B88" s="25"/>
      <c r="C88" s="25"/>
      <c r="D88" s="25"/>
      <c r="E88" s="25"/>
    </row>
    <row r="89" spans="1:16" ht="15.75" x14ac:dyDescent="0.25">
      <c r="A89" s="25"/>
      <c r="B89" s="25"/>
      <c r="C89" s="25"/>
      <c r="D89" s="25"/>
      <c r="E89" s="25"/>
    </row>
    <row r="90" spans="1:16" ht="15.75" x14ac:dyDescent="0.25">
      <c r="A90" s="26" t="s">
        <v>105</v>
      </c>
      <c r="B90" s="26"/>
      <c r="C90" s="27"/>
      <c r="D90" s="25"/>
      <c r="E90" s="25"/>
    </row>
    <row r="91" spans="1:16" ht="15.75" x14ac:dyDescent="0.25">
      <c r="A91" s="26" t="s">
        <v>106</v>
      </c>
      <c r="B91" s="26"/>
      <c r="C91" s="28"/>
      <c r="D91" s="25"/>
      <c r="E91" s="25"/>
    </row>
    <row r="92" spans="1:16" ht="17.25" customHeight="1" x14ac:dyDescent="0.25">
      <c r="A92" s="26" t="s">
        <v>107</v>
      </c>
      <c r="B92" s="26"/>
      <c r="C92" s="28"/>
    </row>
    <row r="93" spans="1:16" ht="16.5" thickBot="1" x14ac:dyDescent="0.3">
      <c r="A93" s="25"/>
      <c r="B93" s="25"/>
      <c r="C93" s="25"/>
      <c r="D93" s="25"/>
      <c r="E93" s="25"/>
    </row>
    <row r="94" spans="1:16" s="13" customFormat="1" ht="12.75" x14ac:dyDescent="0.2">
      <c r="A94" s="43" t="s">
        <v>99</v>
      </c>
      <c r="B94" s="44"/>
      <c r="C94" s="45"/>
    </row>
    <row r="95" spans="1:16" s="13" customFormat="1" ht="13.5" thickBot="1" x14ac:dyDescent="0.25">
      <c r="A95" s="46"/>
      <c r="B95" s="47"/>
      <c r="C95" s="48"/>
    </row>
    <row r="96" spans="1:16" s="13" customFormat="1" ht="12.75" x14ac:dyDescent="0.2">
      <c r="A96" s="49" t="s">
        <v>100</v>
      </c>
      <c r="B96" s="50"/>
      <c r="C96" s="51"/>
    </row>
    <row r="97" spans="1:3" s="13" customFormat="1" ht="13.5" thickBot="1" x14ac:dyDescent="0.25">
      <c r="A97" s="52"/>
      <c r="B97" s="53"/>
      <c r="C97" s="54"/>
    </row>
    <row r="98" spans="1:3" s="13" customFormat="1" ht="13.5" thickBot="1" x14ac:dyDescent="0.25">
      <c r="A98" s="55" t="s">
        <v>101</v>
      </c>
      <c r="B98" s="56"/>
      <c r="C98" s="57"/>
    </row>
    <row r="99" spans="1:3" s="13" customFormat="1" ht="12.75" x14ac:dyDescent="0.2">
      <c r="A99" s="29" t="s">
        <v>96</v>
      </c>
      <c r="C99" s="30"/>
    </row>
    <row r="100" spans="1:3" s="13" customFormat="1" ht="12.75" x14ac:dyDescent="0.2">
      <c r="A100" s="14" t="s">
        <v>97</v>
      </c>
      <c r="C100" s="30"/>
    </row>
    <row r="101" spans="1:3" s="13" customFormat="1" ht="12.75" x14ac:dyDescent="0.2">
      <c r="A101" s="14" t="s">
        <v>98</v>
      </c>
    </row>
  </sheetData>
  <mergeCells count="16">
    <mergeCell ref="A94:C95"/>
    <mergeCell ref="A96:C97"/>
    <mergeCell ref="A98:C98"/>
    <mergeCell ref="D86:E86"/>
    <mergeCell ref="D87:E87"/>
    <mergeCell ref="B86:C86"/>
    <mergeCell ref="B87:C87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651364-2CFC-4FE2-B263-214340D6F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e13dc4f-122b-4d99-99b9-8e0078ca2828"/>
    <ds:schemaRef ds:uri="http://purl.org/dc/dcmitype/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2022-10-07T16:15:07Z</cp:lastPrinted>
  <dcterms:created xsi:type="dcterms:W3CDTF">2021-07-29T18:58:50Z</dcterms:created>
  <dcterms:modified xsi:type="dcterms:W3CDTF">2022-12-07T17:18:13Z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