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sipen.sharepoint.com/Estudio/2ANÁLISIS Y ESTADISTICAS/Resumen Estadístico/Resumen data cruda-portal OAI/2022/"/>
    </mc:Choice>
  </mc:AlternateContent>
  <xr:revisionPtr revIDLastSave="10" documentId="8_{4BF36226-A314-40FD-8B94-82F422EABA44}" xr6:coauthVersionLast="47" xr6:coauthVersionMax="47" xr10:uidLastSave="{D60FCC6C-62F1-4160-B327-C227B536164D}"/>
  <bookViews>
    <workbookView xWindow="8625" yWindow="8625" windowWidth="2400" windowHeight="585" xr2:uid="{700B7ACE-5488-4CD8-9725-1AE0D126D361}"/>
  </bookViews>
  <sheets>
    <sheet name="RM Noviembre 2022" sheetId="1" r:id="rId1"/>
  </sheets>
  <externalReferences>
    <externalReference r:id="rId2"/>
    <externalReference r:id="rId3"/>
  </externalReferences>
  <definedNames>
    <definedName name="_xlnm.Print_Area" localSheetId="0">'RM Noviembre 2022'!$A$1:$K$136</definedName>
    <definedName name="Área_de_impresión1">'[1]7.7.6'!$A$1:$AQ$58</definedName>
    <definedName name="Área_de_impresión2" localSheetId="0">'[1]7.7.6'!#REF!</definedName>
    <definedName name="Área_de_impresión2">'[1]7.7.6'!#REF!</definedName>
    <definedName name="CCI">'[1]7.7.6'!$A$1:$R$57</definedName>
    <definedName name="Compl">'[1]7.7.6'!$AA$1:$AJ$57</definedName>
    <definedName name="Exceso1" localSheetId="0">'[1]7.7.6'!#REF!</definedName>
    <definedName name="Exceso1">'[1]7.7.6'!#REF!</definedName>
    <definedName name="Exceso2" localSheetId="0">'[1]7.7.6'!#REF!</definedName>
    <definedName name="Exceso2">'[1]7.7.6'!#REF!</definedName>
    <definedName name="Print1">'[1]7.7.6'!$A$1:$AQ$58</definedName>
    <definedName name="Print2" localSheetId="0">'[1]7.7.6'!#REF!</definedName>
    <definedName name="Print2">'[1]7.7.6'!#REF!</definedName>
    <definedName name="RepFSS">'[1]7.7.6'!$T$1:$Y$57</definedName>
    <definedName name="Totales">'[1]7.7.6'!$A$1:$AP$58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2" i="1" l="1"/>
  <c r="G122" i="1" s="1"/>
  <c r="H122" i="1" s="1"/>
  <c r="D121" i="1"/>
  <c r="G121" i="1" s="1"/>
  <c r="H121" i="1" s="1"/>
  <c r="D120" i="1"/>
  <c r="G120" i="1" s="1"/>
  <c r="H120" i="1" s="1"/>
  <c r="D119" i="1"/>
  <c r="G119" i="1" s="1"/>
  <c r="H119" i="1" s="1"/>
  <c r="D116" i="1"/>
  <c r="G116" i="1" s="1"/>
  <c r="H116" i="1" s="1"/>
  <c r="D115" i="1"/>
  <c r="G115" i="1" s="1"/>
  <c r="H115" i="1" s="1"/>
  <c r="G112" i="1"/>
  <c r="H112" i="1" s="1"/>
  <c r="G111" i="1"/>
  <c r="H111" i="1" s="1"/>
  <c r="D108" i="1"/>
  <c r="G108" i="1" s="1"/>
  <c r="H108" i="1" s="1"/>
  <c r="D107" i="1"/>
  <c r="G107" i="1" s="1"/>
  <c r="H107" i="1" s="1"/>
  <c r="D106" i="1"/>
  <c r="G106" i="1" s="1"/>
  <c r="H106" i="1" s="1"/>
  <c r="D105" i="1"/>
  <c r="G105" i="1" s="1"/>
  <c r="H105" i="1" s="1"/>
  <c r="D104" i="1"/>
  <c r="G104" i="1" s="1"/>
  <c r="H104" i="1" s="1"/>
  <c r="D103" i="1"/>
  <c r="G103" i="1" s="1"/>
  <c r="H103" i="1" s="1"/>
  <c r="D102" i="1"/>
  <c r="G102" i="1" s="1"/>
  <c r="H102" i="1" s="1"/>
  <c r="D101" i="1"/>
  <c r="G101" i="1" s="1"/>
  <c r="H101" i="1" s="1"/>
  <c r="D100" i="1"/>
  <c r="G100" i="1" s="1"/>
  <c r="H100" i="1" s="1"/>
  <c r="D99" i="1"/>
  <c r="G99" i="1" s="1"/>
  <c r="H99" i="1" s="1"/>
  <c r="D98" i="1"/>
  <c r="G98" i="1" s="1"/>
  <c r="H98" i="1" s="1"/>
  <c r="D97" i="1"/>
  <c r="G97" i="1" s="1"/>
  <c r="H97" i="1" s="1"/>
  <c r="D94" i="1"/>
  <c r="D93" i="1"/>
  <c r="D92" i="1"/>
  <c r="D91" i="1"/>
  <c r="D89" i="1"/>
  <c r="D88" i="1"/>
  <c r="D87" i="1"/>
  <c r="D86" i="1"/>
  <c r="D85" i="1"/>
  <c r="D84" i="1"/>
  <c r="D83" i="1"/>
  <c r="D82" i="1"/>
  <c r="D78" i="1"/>
  <c r="D77" i="1"/>
  <c r="D52" i="1" s="1"/>
  <c r="G52" i="1" s="1"/>
  <c r="H52" i="1" s="1"/>
  <c r="D76" i="1"/>
  <c r="D75" i="1"/>
  <c r="D74" i="1"/>
  <c r="D73" i="1"/>
  <c r="D71" i="1"/>
  <c r="D70" i="1"/>
  <c r="D69" i="1"/>
  <c r="D68" i="1"/>
  <c r="D67" i="1"/>
  <c r="D66" i="1"/>
  <c r="D62" i="1"/>
  <c r="D61" i="1"/>
  <c r="D60" i="1"/>
  <c r="D59" i="1"/>
  <c r="D58" i="1"/>
  <c r="D57" i="1"/>
  <c r="G57" i="1" s="1"/>
  <c r="H57" i="1" s="1"/>
  <c r="D56" i="1"/>
  <c r="G56" i="1" s="1"/>
  <c r="H56" i="1" s="1"/>
  <c r="D55" i="1"/>
  <c r="G55" i="1" s="1"/>
  <c r="H55" i="1" s="1"/>
  <c r="D54" i="1"/>
  <c r="G54" i="1" s="1"/>
  <c r="H54" i="1" s="1"/>
  <c r="D53" i="1"/>
  <c r="G53" i="1" s="1"/>
  <c r="H53" i="1" s="1"/>
  <c r="D48" i="1"/>
  <c r="G48" i="1" s="1"/>
  <c r="H48" i="1" s="1"/>
  <c r="D47" i="1"/>
  <c r="G47" i="1" s="1"/>
  <c r="H47" i="1" s="1"/>
  <c r="H46" i="1"/>
  <c r="D46" i="1"/>
  <c r="G46" i="1" s="1"/>
  <c r="D45" i="1"/>
  <c r="G45" i="1" s="1"/>
  <c r="H45" i="1" s="1"/>
  <c r="D44" i="1"/>
  <c r="G44" i="1" s="1"/>
  <c r="H44" i="1" s="1"/>
  <c r="H43" i="1"/>
  <c r="D43" i="1"/>
  <c r="G43" i="1" s="1"/>
  <c r="D42" i="1"/>
  <c r="G42" i="1" s="1"/>
  <c r="H42" i="1" s="1"/>
  <c r="D41" i="1"/>
  <c r="G41" i="1" s="1"/>
  <c r="H41" i="1" s="1"/>
  <c r="G35" i="1"/>
  <c r="H35" i="1" s="1"/>
  <c r="D35" i="1"/>
  <c r="D34" i="1"/>
  <c r="G34" i="1" s="1"/>
  <c r="H34" i="1" s="1"/>
  <c r="D33" i="1"/>
  <c r="G33" i="1" s="1"/>
  <c r="H33" i="1" s="1"/>
  <c r="D32" i="1"/>
  <c r="G32" i="1" s="1"/>
  <c r="H32" i="1" s="1"/>
  <c r="D31" i="1"/>
  <c r="G31" i="1" s="1"/>
  <c r="H31" i="1" s="1"/>
  <c r="D29" i="1"/>
  <c r="G29" i="1" s="1"/>
  <c r="H29" i="1" s="1"/>
  <c r="D28" i="1"/>
  <c r="G28" i="1" s="1"/>
  <c r="H28" i="1" s="1"/>
  <c r="D27" i="1"/>
  <c r="G27" i="1" s="1"/>
  <c r="H27" i="1" s="1"/>
  <c r="G26" i="1"/>
  <c r="H26" i="1" s="1"/>
  <c r="D26" i="1"/>
  <c r="D25" i="1"/>
  <c r="G25" i="1" s="1"/>
  <c r="H25" i="1" s="1"/>
  <c r="D24" i="1"/>
  <c r="G24" i="1" s="1"/>
  <c r="H24" i="1" s="1"/>
  <c r="D23" i="1"/>
  <c r="D19" i="1"/>
  <c r="G19" i="1" s="1"/>
  <c r="H19" i="1" s="1"/>
  <c r="D18" i="1"/>
  <c r="D15" i="1" s="1"/>
  <c r="G15" i="1" s="1"/>
  <c r="H15" i="1" s="1"/>
  <c r="D17" i="1"/>
  <c r="G17" i="1" s="1"/>
  <c r="H17" i="1" s="1"/>
  <c r="D16" i="1"/>
  <c r="G16" i="1" s="1"/>
  <c r="H16" i="1" s="1"/>
  <c r="G14" i="1"/>
  <c r="H14" i="1" s="1"/>
  <c r="D14" i="1"/>
  <c r="D13" i="1"/>
  <c r="G13" i="1" s="1"/>
  <c r="H13" i="1" s="1"/>
  <c r="G12" i="1"/>
  <c r="H12" i="1" s="1"/>
  <c r="D12" i="1"/>
  <c r="D11" i="1"/>
  <c r="G11" i="1" s="1"/>
  <c r="H11" i="1" s="1"/>
  <c r="D10" i="1"/>
  <c r="G10" i="1" s="1"/>
  <c r="H10" i="1" s="1"/>
  <c r="D9" i="1"/>
  <c r="D8" i="1"/>
  <c r="G8" i="1" s="1"/>
  <c r="H8" i="1" s="1"/>
  <c r="D7" i="1"/>
  <c r="G7" i="1" s="1"/>
  <c r="H7" i="1" s="1"/>
  <c r="E4" i="1"/>
  <c r="D4" i="1"/>
  <c r="H3" i="1"/>
  <c r="G18" i="1" l="1"/>
  <c r="H18" i="1" s="1"/>
  <c r="D72" i="1"/>
  <c r="G72" i="1" s="1"/>
  <c r="H72" i="1" s="1"/>
  <c r="D22" i="1"/>
  <c r="G22" i="1" s="1"/>
  <c r="H22" i="1" s="1"/>
  <c r="D49" i="1"/>
  <c r="G49" i="1" s="1"/>
  <c r="H49" i="1" s="1"/>
  <c r="F9" i="1"/>
  <c r="D81" i="1"/>
  <c r="G81" i="1" s="1"/>
  <c r="H81" i="1" s="1"/>
  <c r="G9" i="1"/>
  <c r="H9" i="1" s="1"/>
  <c r="G23" i="1"/>
  <c r="H23" i="1" s="1"/>
  <c r="D51" i="1"/>
  <c r="G51" i="1" s="1"/>
  <c r="H51" i="1" s="1"/>
  <c r="D6" i="1"/>
  <c r="F14" i="1" s="1"/>
  <c r="D30" i="1"/>
  <c r="D21" i="1" s="1"/>
  <c r="D40" i="1"/>
  <c r="F53" i="1" s="1"/>
  <c r="G59" i="1"/>
  <c r="H59" i="1" s="1"/>
  <c r="F61" i="1"/>
  <c r="G61" i="1"/>
  <c r="H61" i="1" s="1"/>
  <c r="G66" i="1"/>
  <c r="H66" i="1" s="1"/>
  <c r="G68" i="1"/>
  <c r="H68" i="1" s="1"/>
  <c r="G70" i="1"/>
  <c r="H70" i="1" s="1"/>
  <c r="G74" i="1"/>
  <c r="H74" i="1" s="1"/>
  <c r="G76" i="1"/>
  <c r="H76" i="1" s="1"/>
  <c r="G78" i="1"/>
  <c r="H78" i="1" s="1"/>
  <c r="G83" i="1"/>
  <c r="H83" i="1" s="1"/>
  <c r="G85" i="1"/>
  <c r="H85" i="1" s="1"/>
  <c r="G87" i="1"/>
  <c r="H87" i="1" s="1"/>
  <c r="G89" i="1"/>
  <c r="H89" i="1" s="1"/>
  <c r="G91" i="1"/>
  <c r="H91" i="1" s="1"/>
  <c r="G93" i="1"/>
  <c r="H93" i="1" s="1"/>
  <c r="F52" i="1"/>
  <c r="D50" i="1"/>
  <c r="G58" i="1"/>
  <c r="H58" i="1" s="1"/>
  <c r="G60" i="1"/>
  <c r="H60" i="1" s="1"/>
  <c r="G62" i="1"/>
  <c r="H62" i="1" s="1"/>
  <c r="F62" i="1"/>
  <c r="D65" i="1"/>
  <c r="G67" i="1"/>
  <c r="H67" i="1" s="1"/>
  <c r="G69" i="1"/>
  <c r="H69" i="1" s="1"/>
  <c r="G71" i="1"/>
  <c r="H71" i="1" s="1"/>
  <c r="G73" i="1"/>
  <c r="H73" i="1" s="1"/>
  <c r="G75" i="1"/>
  <c r="H75" i="1" s="1"/>
  <c r="G77" i="1"/>
  <c r="H77" i="1" s="1"/>
  <c r="G82" i="1"/>
  <c r="H82" i="1" s="1"/>
  <c r="G84" i="1"/>
  <c r="H84" i="1" s="1"/>
  <c r="G86" i="1"/>
  <c r="H86" i="1" s="1"/>
  <c r="G88" i="1"/>
  <c r="H88" i="1" s="1"/>
  <c r="D90" i="1"/>
  <c r="G92" i="1"/>
  <c r="H92" i="1" s="1"/>
  <c r="G94" i="1"/>
  <c r="H94" i="1" s="1"/>
  <c r="F49" i="1"/>
  <c r="D80" i="1" l="1"/>
  <c r="F45" i="1"/>
  <c r="F58" i="1"/>
  <c r="F59" i="1"/>
  <c r="F51" i="1"/>
  <c r="F60" i="1"/>
  <c r="F44" i="1"/>
  <c r="F48" i="1"/>
  <c r="F57" i="1"/>
  <c r="F56" i="1"/>
  <c r="F41" i="1"/>
  <c r="D37" i="1"/>
  <c r="G37" i="1" s="1"/>
  <c r="H37" i="1" s="1"/>
  <c r="F21" i="1"/>
  <c r="D38" i="1"/>
  <c r="G38" i="1" s="1"/>
  <c r="H38" i="1" s="1"/>
  <c r="G21" i="1"/>
  <c r="H21" i="1" s="1"/>
  <c r="F26" i="1"/>
  <c r="F35" i="1"/>
  <c r="F25" i="1"/>
  <c r="F34" i="1"/>
  <c r="F28" i="1"/>
  <c r="F27" i="1"/>
  <c r="F22" i="1"/>
  <c r="F31" i="1"/>
  <c r="F29" i="1"/>
  <c r="F24" i="1"/>
  <c r="F33" i="1"/>
  <c r="F23" i="1"/>
  <c r="F32" i="1"/>
  <c r="F13" i="1"/>
  <c r="F6" i="1"/>
  <c r="G6" i="1"/>
  <c r="H6" i="1" s="1"/>
  <c r="F19" i="1"/>
  <c r="F11" i="1"/>
  <c r="F12" i="1"/>
  <c r="F17" i="1"/>
  <c r="F7" i="1"/>
  <c r="F18" i="1"/>
  <c r="F10" i="1"/>
  <c r="F30" i="1"/>
  <c r="G30" i="1"/>
  <c r="H30" i="1" s="1"/>
  <c r="F15" i="1"/>
  <c r="F16" i="1"/>
  <c r="F8" i="1"/>
  <c r="G80" i="1"/>
  <c r="H80" i="1" s="1"/>
  <c r="F80" i="1"/>
  <c r="F94" i="1"/>
  <c r="F83" i="1"/>
  <c r="F87" i="1"/>
  <c r="F91" i="1"/>
  <c r="F92" i="1"/>
  <c r="F84" i="1"/>
  <c r="F88" i="1"/>
  <c r="F85" i="1"/>
  <c r="F89" i="1"/>
  <c r="F93" i="1"/>
  <c r="F81" i="1"/>
  <c r="F82" i="1"/>
  <c r="F86" i="1"/>
  <c r="G50" i="1"/>
  <c r="H50" i="1" s="1"/>
  <c r="F50" i="1"/>
  <c r="G65" i="1"/>
  <c r="H65" i="1" s="1"/>
  <c r="D64" i="1"/>
  <c r="F65" i="1" s="1"/>
  <c r="G40" i="1"/>
  <c r="H40" i="1" s="1"/>
  <c r="F55" i="1"/>
  <c r="F47" i="1"/>
  <c r="F43" i="1"/>
  <c r="F40" i="1"/>
  <c r="F54" i="1"/>
  <c r="F46" i="1"/>
  <c r="F42" i="1"/>
  <c r="F90" i="1"/>
  <c r="G90" i="1"/>
  <c r="H90" i="1" s="1"/>
  <c r="F64" i="1" l="1"/>
  <c r="G64" i="1"/>
  <c r="H64" i="1" s="1"/>
  <c r="F70" i="1"/>
  <c r="F76" i="1"/>
  <c r="F67" i="1"/>
  <c r="F75" i="1"/>
  <c r="F72" i="1"/>
  <c r="F74" i="1"/>
  <c r="F78" i="1"/>
  <c r="F69" i="1"/>
  <c r="F68" i="1"/>
  <c r="F73" i="1"/>
  <c r="F77" i="1"/>
  <c r="F66" i="1"/>
  <c r="F71" i="1"/>
</calcChain>
</file>

<file path=xl/sharedStrings.xml><?xml version="1.0" encoding="utf-8"?>
<sst xmlns="http://schemas.openxmlformats.org/spreadsheetml/2006/main" count="152" uniqueCount="71">
  <si>
    <t>Superintendencia de Pensiones</t>
  </si>
  <si>
    <t>Participación</t>
  </si>
  <si>
    <t>Variación</t>
  </si>
  <si>
    <t>Absoluta</t>
  </si>
  <si>
    <t>Relativa</t>
  </si>
  <si>
    <r>
      <t>Afiliados</t>
    </r>
    <r>
      <rPr>
        <vertAlign val="superscript"/>
        <sz val="12.5"/>
        <rFont val="Calibri"/>
        <family val="2"/>
        <scheme val="minor"/>
      </rPr>
      <t>1</t>
    </r>
  </si>
  <si>
    <t>Subtotal AFP</t>
  </si>
  <si>
    <t>Atlántico</t>
  </si>
  <si>
    <t xml:space="preserve"> Crecer</t>
  </si>
  <si>
    <t>JMMB-BDI</t>
  </si>
  <si>
    <t>Popular</t>
  </si>
  <si>
    <t>Reservas</t>
  </si>
  <si>
    <t>Romana</t>
  </si>
  <si>
    <t>Siembra</t>
  </si>
  <si>
    <t>Subtotal reparto individualizado</t>
  </si>
  <si>
    <t>Banco Central</t>
  </si>
  <si>
    <t>Banco de Reservas</t>
  </si>
  <si>
    <t>INABIMA</t>
  </si>
  <si>
    <t>Ministerio de Hacienda</t>
  </si>
  <si>
    <t>Cotizantes</t>
  </si>
  <si>
    <r>
      <t>Banco Central</t>
    </r>
    <r>
      <rPr>
        <i/>
        <vertAlign val="superscript"/>
        <sz val="12.5"/>
        <rFont val="Calibri"/>
        <family val="2"/>
        <scheme val="minor"/>
      </rPr>
      <t>2</t>
    </r>
  </si>
  <si>
    <r>
      <t>Sin individualizar</t>
    </r>
    <r>
      <rPr>
        <i/>
        <vertAlign val="superscript"/>
        <sz val="12.5"/>
        <rFont val="Calibri"/>
        <family val="2"/>
        <scheme val="minor"/>
      </rPr>
      <t>3</t>
    </r>
  </si>
  <si>
    <r>
      <t>Densidad de cotizantes</t>
    </r>
    <r>
      <rPr>
        <vertAlign val="superscript"/>
        <sz val="12.5"/>
        <rFont val="Calibri"/>
        <family val="2"/>
        <scheme val="minor"/>
      </rPr>
      <t>4</t>
    </r>
  </si>
  <si>
    <t>n/a</t>
  </si>
  <si>
    <r>
      <t>Participación mercado potencial cotizantes</t>
    </r>
    <r>
      <rPr>
        <vertAlign val="superscript"/>
        <sz val="12.5"/>
        <rFont val="Calibri"/>
        <family val="2"/>
        <scheme val="minor"/>
      </rPr>
      <t>5</t>
    </r>
  </si>
  <si>
    <r>
      <t>Recaudación mensual individualizada</t>
    </r>
    <r>
      <rPr>
        <vertAlign val="superscript"/>
        <sz val="12.5"/>
        <rFont val="Calibri"/>
        <family val="2"/>
        <scheme val="minor"/>
      </rPr>
      <t xml:space="preserve"> </t>
    </r>
    <r>
      <rPr>
        <sz val="12.5"/>
        <rFont val="Calibri"/>
        <family val="2"/>
        <scheme val="minor"/>
      </rPr>
      <t>(RD$)</t>
    </r>
  </si>
  <si>
    <t>Subtotal Aportes CCI</t>
  </si>
  <si>
    <t>Fondo de Solidaridad Social</t>
  </si>
  <si>
    <t>Seguro de Discapacidad y Sobrevivencia</t>
  </si>
  <si>
    <r>
      <t>Comisión AFP</t>
    </r>
    <r>
      <rPr>
        <i/>
        <vertAlign val="superscript"/>
        <sz val="12.5"/>
        <rFont val="Calibri"/>
        <family val="2"/>
        <scheme val="minor"/>
      </rPr>
      <t>6</t>
    </r>
  </si>
  <si>
    <t>Intereses</t>
  </si>
  <si>
    <t>Recargos</t>
  </si>
  <si>
    <t>Operación DIDA</t>
  </si>
  <si>
    <t>Operación TSS</t>
  </si>
  <si>
    <t>Operación SIPEN</t>
  </si>
  <si>
    <t xml:space="preserve"> </t>
  </si>
  <si>
    <t>Aportes individualizados (RD$)</t>
  </si>
  <si>
    <t>Obligatorios</t>
  </si>
  <si>
    <t>AFP</t>
  </si>
  <si>
    <t>Voluntarios</t>
  </si>
  <si>
    <t>Patrimonio de los Fondos de Pensiones (RD$)</t>
  </si>
  <si>
    <t>Capitalización Individual (CCI)</t>
  </si>
  <si>
    <t>Fondo de Reparto - Banco Central</t>
  </si>
  <si>
    <t>Fondo de Reparto - Banco de Reservas</t>
  </si>
  <si>
    <r>
      <t>INABIMA</t>
    </r>
    <r>
      <rPr>
        <i/>
        <vertAlign val="superscript"/>
        <sz val="12.5"/>
        <rFont val="Calibri"/>
        <family val="2"/>
        <scheme val="minor"/>
      </rPr>
      <t>7</t>
    </r>
  </si>
  <si>
    <r>
      <t>Planes Complementarios</t>
    </r>
    <r>
      <rPr>
        <vertAlign val="superscript"/>
        <sz val="12.5"/>
        <rFont val="Calibri"/>
        <family val="2"/>
        <scheme val="minor"/>
      </rPr>
      <t>8</t>
    </r>
  </si>
  <si>
    <r>
      <t>Rentabilidad de los fondos de pensiones</t>
    </r>
    <r>
      <rPr>
        <vertAlign val="superscript"/>
        <sz val="12.5"/>
        <rFont val="Calibri"/>
        <family val="2"/>
        <scheme val="minor"/>
      </rPr>
      <t>9</t>
    </r>
  </si>
  <si>
    <r>
      <t>Promedio</t>
    </r>
    <r>
      <rPr>
        <i/>
        <vertAlign val="superscript"/>
        <sz val="12.5"/>
        <rFont val="Calibri"/>
        <family val="2"/>
        <scheme val="minor"/>
      </rPr>
      <t>10</t>
    </r>
  </si>
  <si>
    <r>
      <t>INABIMA</t>
    </r>
    <r>
      <rPr>
        <i/>
        <vertAlign val="superscript"/>
        <sz val="12.5"/>
        <rFont val="Calibri"/>
        <family val="2"/>
        <scheme val="minor"/>
      </rPr>
      <t>11</t>
    </r>
  </si>
  <si>
    <t>Solicitadas</t>
  </si>
  <si>
    <t>Otorgadas</t>
  </si>
  <si>
    <t>Pensiones por sobrevivencia</t>
  </si>
  <si>
    <t>Beneficios de afiliados de ingreso tardío</t>
  </si>
  <si>
    <t>Solicitudes</t>
  </si>
  <si>
    <t>Pensiones por retiro programado</t>
  </si>
  <si>
    <t>Devolución otorgada del saldo de la CCI</t>
  </si>
  <si>
    <t>Montos devueltos RD$</t>
  </si>
  <si>
    <t>Notas:</t>
  </si>
  <si>
    <r>
      <rPr>
        <vertAlign val="superscript"/>
        <sz val="9"/>
        <rFont val="Calibri"/>
        <family val="2"/>
        <scheme val="minor"/>
      </rPr>
      <t>1</t>
    </r>
    <r>
      <rPr>
        <sz val="9"/>
        <rFont val="Calibri"/>
        <family val="2"/>
        <scheme val="minor"/>
      </rPr>
      <t>Incluyen afiliados fallecidos y afiliados que han recibido algun tipo de beneficio.</t>
    </r>
  </si>
  <si>
    <r>
      <rPr>
        <vertAlign val="superscript"/>
        <sz val="9"/>
        <rFont val="Calibri"/>
        <family val="2"/>
        <scheme val="minor"/>
      </rPr>
      <t>2</t>
    </r>
    <r>
      <rPr>
        <sz val="9"/>
        <rFont val="Calibri"/>
        <family val="2"/>
        <scheme val="minor"/>
      </rPr>
      <t xml:space="preserve">La factura del Banco Central se paga en ocasiones fuera del período referido en la publicación, motivo por el cual se presentan cifras muy discordantes entre un mes y otro. </t>
    </r>
  </si>
  <si>
    <r>
      <rPr>
        <vertAlign val="superscript"/>
        <sz val="9"/>
        <rFont val="Calibri"/>
        <family val="2"/>
        <scheme val="minor"/>
      </rPr>
      <t>3</t>
    </r>
    <r>
      <rPr>
        <sz val="9"/>
        <rFont val="Calibri"/>
        <family val="2"/>
        <scheme val="minor"/>
      </rPr>
      <t>Se refiere a los afiliados y/o cotizantes que no han elegido su AFP.</t>
    </r>
  </si>
  <si>
    <r>
      <rPr>
        <vertAlign val="superscript"/>
        <sz val="9"/>
        <rFont val="Calibri"/>
        <family val="2"/>
        <scheme val="minor"/>
      </rPr>
      <t>4</t>
    </r>
    <r>
      <rPr>
        <sz val="9"/>
        <rFont val="Calibri"/>
        <family val="2"/>
        <scheme val="minor"/>
      </rPr>
      <t>Calculada sobre la base de afiliados acumulados.</t>
    </r>
  </si>
  <si>
    <r>
      <rPr>
        <vertAlign val="superscript"/>
        <sz val="9"/>
        <rFont val="Calibri"/>
        <family val="2"/>
        <scheme val="minor"/>
      </rPr>
      <t>5</t>
    </r>
    <r>
      <rPr>
        <sz val="9"/>
        <rFont val="Calibri"/>
        <family val="2"/>
        <scheme val="minor"/>
      </rPr>
      <t>El mercado potencial usado para el año 2022 es de 2,581,661 según las estimaciones realizadas por la SIPEN a partir de la Encuesta Nacional Continua de Fuerza de Trabajo del Banco Central de la República Dominicana.</t>
    </r>
  </si>
  <si>
    <r>
      <rPr>
        <vertAlign val="superscript"/>
        <sz val="9"/>
        <rFont val="Calibri"/>
        <family val="2"/>
        <scheme val="minor"/>
      </rPr>
      <t>6</t>
    </r>
    <r>
      <rPr>
        <sz val="9"/>
        <rFont val="Calibri"/>
        <family val="2"/>
        <scheme val="minor"/>
      </rPr>
      <t>Corresponde a facturas pagadas antes de la promulgación de la Ley 13-20 que modifica el esquema de comisiones de las AFP de la Ley 87-01.</t>
    </r>
  </si>
  <si>
    <t>7Este monto expresado en pesos representa las inversiones del fondo de INABIMA en el Banco Central de la República Dominicana y en el Ministerio de Hacienda.</t>
  </si>
  <si>
    <r>
      <rPr>
        <vertAlign val="superscript"/>
        <sz val="9"/>
        <rFont val="Calibri"/>
        <family val="2"/>
        <scheme val="minor"/>
      </rPr>
      <t>8</t>
    </r>
    <r>
      <rPr>
        <sz val="9"/>
        <rFont val="Calibri"/>
        <family val="2"/>
        <scheme val="minor"/>
      </rPr>
      <t>En diciembre de 2019, AFP Siembra cesó el contrato de administración del portafolio de inversiones con la Asociación de Administradora de Fondos de Jubilaciones, Inc., por lo que en lo adelante, el mismo será autogestionado.</t>
    </r>
  </si>
  <si>
    <r>
      <rPr>
        <vertAlign val="superscript"/>
        <sz val="9"/>
        <rFont val="Calibri"/>
        <family val="2"/>
        <scheme val="minor"/>
      </rPr>
      <t>9</t>
    </r>
    <r>
      <rPr>
        <sz val="9"/>
        <rFont val="Calibri"/>
        <family val="2"/>
        <scheme val="minor"/>
      </rPr>
      <t>Rentabilidad nominal de los últimos 12 meses.</t>
    </r>
  </si>
  <si>
    <r>
      <rPr>
        <vertAlign val="superscript"/>
        <sz val="9"/>
        <rFont val="Calibri"/>
        <family val="2"/>
        <scheme val="minor"/>
      </rPr>
      <t>10</t>
    </r>
    <r>
      <rPr>
        <sz val="9"/>
        <rFont val="Calibri"/>
        <family val="2"/>
        <scheme val="minor"/>
      </rPr>
      <t>Promedio ponderado sobre la base del patrimonio de los fondos de pensiones (no incluye Ministerio de Hacienda).</t>
    </r>
  </si>
  <si>
    <r>
      <rPr>
        <vertAlign val="superscript"/>
        <sz val="9"/>
        <rFont val="Calibri"/>
        <family val="2"/>
        <scheme val="minor"/>
      </rPr>
      <t>11</t>
    </r>
    <r>
      <rPr>
        <sz val="9"/>
        <rFont val="Calibri"/>
        <family val="2"/>
        <scheme val="minor"/>
      </rPr>
      <t>Las inversiones del fondo de pensiones del INABIMA se rigen de conformidad con lo establecido en la Ley 451-08 que modifica la Ley General de Educación No.66-97, y por tanto no están sujetas a la normativa de la CCRyLI.</t>
    </r>
  </si>
  <si>
    <t xml:space="preserve">  n/a = No aplica</t>
  </si>
  <si>
    <t>Pensiones por discapacidad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</si>
</sst>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_(* #,##0_);_(* \(#,##0\);_(* &quot;-&quot;??_);_(@_)"/>
    <numFmt numFmtId="167" formatCode="#,##0.00000000"/>
  </numFmts>
  <fonts count="9" x14ac:knownFonts="1">
    <font>
      <sz val="10"/>
      <name val="Arial"/>
      <family val="2"/>
    </font>
    <font>
      <sz val="10"/>
      <name val="Arial"/>
      <family val="2"/>
    </font>
    <font>
      <sz val="12.5"/>
      <name val="Calibri"/>
      <family val="2"/>
      <scheme val="minor"/>
    </font>
    <font>
      <sz val="18"/>
      <name val="Calibri"/>
      <family val="2"/>
      <scheme val="minor"/>
    </font>
    <font>
      <vertAlign val="superscript"/>
      <sz val="12.5"/>
      <name val="Calibri"/>
      <family val="2"/>
      <scheme val="minor"/>
    </font>
    <font>
      <i/>
      <sz val="12.5"/>
      <name val="Calibri"/>
      <family val="2"/>
      <scheme val="minor"/>
    </font>
    <font>
      <i/>
      <vertAlign val="superscript"/>
      <sz val="12.5"/>
      <name val="Calibri"/>
      <family val="2"/>
      <scheme val="minor"/>
    </font>
    <font>
      <sz val="9"/>
      <name val="Calibri"/>
      <family val="2"/>
      <scheme val="minor"/>
    </font>
    <font>
      <vertAlign val="superscript"/>
      <sz val="9"/>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ck">
        <color theme="0"/>
      </bottom>
      <diagonal/>
    </border>
    <border>
      <left/>
      <right/>
      <top style="thick">
        <color theme="0"/>
      </top>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bottom style="thick">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right style="thick">
        <color theme="0"/>
      </right>
      <top/>
      <bottom/>
      <diagonal/>
    </border>
  </borders>
  <cellStyleXfs count="8">
    <xf numFmtId="0" fontId="0"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68">
    <xf numFmtId="0" fontId="0" fillId="0" borderId="0" xfId="0"/>
    <xf numFmtId="0" fontId="2" fillId="2" borderId="0" xfId="0" applyFont="1" applyFill="1"/>
    <xf numFmtId="0" fontId="2" fillId="2" borderId="0" xfId="2" applyFont="1" applyFill="1" applyAlignment="1">
      <alignment vertical="center"/>
    </xf>
    <xf numFmtId="0" fontId="3" fillId="2" borderId="0" xfId="2" applyFont="1" applyFill="1" applyAlignment="1">
      <alignment horizontal="right" vertical="center"/>
    </xf>
    <xf numFmtId="0" fontId="2" fillId="2" borderId="0" xfId="2" applyFont="1" applyFill="1"/>
    <xf numFmtId="0" fontId="2" fillId="2" borderId="1" xfId="2" applyFont="1" applyFill="1" applyBorder="1"/>
    <xf numFmtId="0" fontId="3" fillId="2" borderId="1" xfId="2" applyFont="1" applyFill="1" applyBorder="1" applyAlignment="1">
      <alignment horizontal="right"/>
    </xf>
    <xf numFmtId="17" fontId="2" fillId="2" borderId="2" xfId="3" applyNumberFormat="1" applyFont="1" applyFill="1" applyBorder="1" applyAlignment="1">
      <alignment horizontal="center" vertical="center"/>
    </xf>
    <xf numFmtId="17" fontId="2" fillId="2" borderId="3" xfId="3" applyNumberFormat="1" applyFont="1" applyFill="1" applyBorder="1" applyAlignment="1">
      <alignment horizontal="center" vertical="center"/>
    </xf>
    <xf numFmtId="17" fontId="2" fillId="2" borderId="4" xfId="3" applyNumberFormat="1" applyFont="1" applyFill="1" applyBorder="1" applyAlignment="1">
      <alignment horizontal="center" vertical="center" wrapText="1"/>
    </xf>
    <xf numFmtId="0" fontId="2" fillId="2" borderId="5" xfId="3" applyFont="1" applyFill="1" applyBorder="1" applyAlignment="1">
      <alignment horizontal="center"/>
    </xf>
    <xf numFmtId="0" fontId="2" fillId="2" borderId="6" xfId="3" applyFont="1" applyFill="1" applyBorder="1"/>
    <xf numFmtId="0" fontId="2" fillId="2" borderId="1" xfId="3" applyFont="1" applyFill="1" applyBorder="1" applyAlignment="1">
      <alignment vertical="center"/>
    </xf>
    <xf numFmtId="0" fontId="2" fillId="2" borderId="7" xfId="3" applyFont="1" applyFill="1" applyBorder="1" applyAlignment="1">
      <alignment vertical="center"/>
    </xf>
    <xf numFmtId="17" fontId="2" fillId="2" borderId="8" xfId="3" applyNumberFormat="1" applyFont="1" applyFill="1" applyBorder="1" applyAlignment="1">
      <alignment vertical="center" wrapText="1"/>
    </xf>
    <xf numFmtId="0" fontId="2" fillId="2" borderId="4" xfId="3" applyFont="1" applyFill="1" applyBorder="1" applyAlignment="1">
      <alignment horizontal="center"/>
    </xf>
    <xf numFmtId="164" fontId="2" fillId="2" borderId="5" xfId="3" applyNumberFormat="1" applyFont="1" applyFill="1" applyBorder="1" applyAlignment="1">
      <alignment horizontal="center"/>
    </xf>
    <xf numFmtId="0" fontId="2" fillId="2" borderId="0" xfId="4" applyFont="1" applyFill="1"/>
    <xf numFmtId="0" fontId="2" fillId="2" borderId="0" xfId="3" applyFont="1" applyFill="1"/>
    <xf numFmtId="0" fontId="2" fillId="2" borderId="0" xfId="3" applyFont="1" applyFill="1" applyAlignment="1">
      <alignment horizontal="right"/>
    </xf>
    <xf numFmtId="3" fontId="2" fillId="2" borderId="2" xfId="3" applyNumberFormat="1" applyFont="1" applyFill="1" applyBorder="1" applyAlignment="1">
      <alignment horizontal="center"/>
    </xf>
    <xf numFmtId="3" fontId="2" fillId="2" borderId="4" xfId="3" applyNumberFormat="1" applyFont="1" applyFill="1" applyBorder="1" applyAlignment="1">
      <alignment horizontal="center"/>
    </xf>
    <xf numFmtId="164" fontId="2" fillId="2" borderId="2" xfId="5" applyNumberFormat="1" applyFont="1" applyFill="1" applyBorder="1" applyAlignment="1">
      <alignment horizontal="center"/>
    </xf>
    <xf numFmtId="164" fontId="2" fillId="2" borderId="0" xfId="5" applyNumberFormat="1" applyFont="1" applyFill="1" applyBorder="1" applyAlignment="1">
      <alignment horizontal="center"/>
    </xf>
    <xf numFmtId="0" fontId="5" fillId="2" borderId="0" xfId="3" applyFont="1" applyFill="1" applyAlignment="1">
      <alignment horizontal="right"/>
    </xf>
    <xf numFmtId="3" fontId="2" fillId="2" borderId="0" xfId="3" applyNumberFormat="1" applyFont="1" applyFill="1" applyAlignment="1">
      <alignment horizontal="center"/>
    </xf>
    <xf numFmtId="3" fontId="2" fillId="2" borderId="9" xfId="3" applyNumberFormat="1" applyFont="1" applyFill="1" applyBorder="1" applyAlignment="1">
      <alignment horizontal="center"/>
    </xf>
    <xf numFmtId="3" fontId="2" fillId="2" borderId="0" xfId="5" applyNumberFormat="1" applyFont="1" applyFill="1" applyBorder="1" applyAlignment="1">
      <alignment horizontal="center"/>
    </xf>
    <xf numFmtId="3" fontId="2" fillId="2" borderId="9" xfId="5" applyNumberFormat="1" applyFont="1" applyFill="1" applyBorder="1" applyAlignment="1">
      <alignment horizontal="center"/>
    </xf>
    <xf numFmtId="3" fontId="2" fillId="2" borderId="1" xfId="3" applyNumberFormat="1" applyFont="1" applyFill="1" applyBorder="1" applyAlignment="1">
      <alignment horizontal="center"/>
    </xf>
    <xf numFmtId="3" fontId="2" fillId="2" borderId="8" xfId="3" applyNumberFormat="1" applyFont="1" applyFill="1" applyBorder="1" applyAlignment="1">
      <alignment horizontal="center"/>
    </xf>
    <xf numFmtId="164" fontId="2" fillId="2" borderId="1" xfId="5" applyNumberFormat="1" applyFont="1" applyFill="1" applyBorder="1" applyAlignment="1">
      <alignment horizontal="center"/>
    </xf>
    <xf numFmtId="3" fontId="2" fillId="2" borderId="6" xfId="5" applyNumberFormat="1" applyFont="1" applyFill="1" applyBorder="1" applyAlignment="1">
      <alignment horizontal="center"/>
    </xf>
    <xf numFmtId="3" fontId="2" fillId="2" borderId="10" xfId="5" applyNumberFormat="1" applyFont="1" applyFill="1" applyBorder="1" applyAlignment="1">
      <alignment horizontal="center"/>
    </xf>
    <xf numFmtId="164" fontId="2" fillId="2" borderId="6" xfId="5" applyNumberFormat="1" applyFont="1" applyFill="1" applyBorder="1" applyAlignment="1">
      <alignment horizontal="center"/>
    </xf>
    <xf numFmtId="3" fontId="2" fillId="2" borderId="10" xfId="3" applyNumberFormat="1" applyFont="1" applyFill="1" applyBorder="1" applyAlignment="1">
      <alignment horizontal="center"/>
    </xf>
    <xf numFmtId="3" fontId="2" fillId="2" borderId="5" xfId="3" applyNumberFormat="1" applyFont="1" applyFill="1" applyBorder="1" applyAlignment="1">
      <alignment horizontal="center"/>
    </xf>
    <xf numFmtId="164" fontId="2" fillId="2" borderId="11" xfId="5" applyNumberFormat="1" applyFont="1" applyFill="1" applyBorder="1" applyAlignment="1">
      <alignment horizontal="center"/>
    </xf>
    <xf numFmtId="10" fontId="2" fillId="2" borderId="0" xfId="5" applyNumberFormat="1" applyFont="1" applyFill="1" applyBorder="1" applyAlignment="1">
      <alignment horizontal="center" vertical="center"/>
    </xf>
    <xf numFmtId="10" fontId="2" fillId="2" borderId="9" xfId="5" applyNumberFormat="1" applyFont="1" applyFill="1" applyBorder="1" applyAlignment="1">
      <alignment horizontal="center" vertical="center"/>
    </xf>
    <xf numFmtId="166" fontId="2" fillId="2" borderId="0" xfId="6" applyNumberFormat="1" applyFont="1" applyFill="1" applyBorder="1" applyAlignment="1">
      <alignment horizontal="center" wrapText="1"/>
    </xf>
    <xf numFmtId="10" fontId="2" fillId="2" borderId="9" xfId="5" applyNumberFormat="1" applyFont="1" applyFill="1" applyBorder="1" applyAlignment="1">
      <alignment horizontal="center"/>
    </xf>
    <xf numFmtId="10" fontId="2" fillId="2" borderId="0" xfId="3" applyNumberFormat="1" applyFont="1" applyFill="1" applyAlignment="1">
      <alignment horizontal="center"/>
    </xf>
    <xf numFmtId="10" fontId="2" fillId="2" borderId="0" xfId="5" applyNumberFormat="1" applyFont="1" applyFill="1" applyBorder="1" applyAlignment="1">
      <alignment horizontal="center"/>
    </xf>
    <xf numFmtId="4" fontId="2" fillId="2" borderId="6" xfId="3" applyNumberFormat="1" applyFont="1" applyFill="1" applyBorder="1" applyAlignment="1">
      <alignment horizontal="center"/>
    </xf>
    <xf numFmtId="0" fontId="2" fillId="2" borderId="6" xfId="3" applyFont="1" applyFill="1" applyBorder="1" applyAlignment="1">
      <alignment horizontal="center"/>
    </xf>
    <xf numFmtId="164" fontId="2" fillId="2" borderId="11" xfId="3" applyNumberFormat="1" applyFont="1" applyFill="1" applyBorder="1" applyAlignment="1">
      <alignment horizontal="center"/>
    </xf>
    <xf numFmtId="3" fontId="2" fillId="2" borderId="0" xfId="4" applyNumberFormat="1" applyFont="1" applyFill="1" applyAlignment="1">
      <alignment horizontal="center"/>
    </xf>
    <xf numFmtId="167" fontId="2" fillId="2" borderId="0" xfId="0" applyNumberFormat="1" applyFont="1" applyFill="1"/>
    <xf numFmtId="3" fontId="2" fillId="2" borderId="6" xfId="3" applyNumberFormat="1" applyFont="1" applyFill="1" applyBorder="1" applyAlignment="1">
      <alignment horizontal="center"/>
    </xf>
    <xf numFmtId="0" fontId="2" fillId="2" borderId="0" xfId="3" applyFont="1" applyFill="1" applyAlignment="1">
      <alignment horizontal="center"/>
    </xf>
    <xf numFmtId="0" fontId="2" fillId="2" borderId="9" xfId="3" applyFont="1" applyFill="1" applyBorder="1" applyAlignment="1">
      <alignment horizontal="center"/>
    </xf>
    <xf numFmtId="164" fontId="2" fillId="2" borderId="0" xfId="3" applyNumberFormat="1" applyFont="1" applyFill="1" applyAlignment="1">
      <alignment horizontal="center"/>
    </xf>
    <xf numFmtId="10" fontId="2" fillId="2" borderId="0" xfId="1" applyNumberFormat="1" applyFont="1" applyFill="1" applyBorder="1" applyAlignment="1">
      <alignment horizontal="center"/>
    </xf>
    <xf numFmtId="0" fontId="2" fillId="2" borderId="0" xfId="3" applyFont="1" applyFill="1" applyAlignment="1">
      <alignment horizontal="left"/>
    </xf>
    <xf numFmtId="166" fontId="2" fillId="2" borderId="6" xfId="6" applyNumberFormat="1" applyFont="1" applyFill="1" applyBorder="1" applyAlignment="1">
      <alignment horizontal="center" wrapText="1"/>
    </xf>
    <xf numFmtId="0" fontId="2" fillId="2" borderId="10" xfId="3" applyFont="1" applyFill="1" applyBorder="1" applyAlignment="1">
      <alignment horizontal="center"/>
    </xf>
    <xf numFmtId="0" fontId="2" fillId="2" borderId="12" xfId="3" applyFont="1" applyFill="1" applyBorder="1" applyAlignment="1">
      <alignment horizontal="center"/>
    </xf>
    <xf numFmtId="3" fontId="2" fillId="2" borderId="13" xfId="3" applyNumberFormat="1" applyFont="1" applyFill="1" applyBorder="1" applyAlignment="1">
      <alignment horizontal="center"/>
    </xf>
    <xf numFmtId="166" fontId="2" fillId="2" borderId="9" xfId="6" applyNumberFormat="1" applyFont="1" applyFill="1" applyBorder="1" applyAlignment="1">
      <alignment horizontal="center" wrapText="1"/>
    </xf>
    <xf numFmtId="0" fontId="7" fillId="0" borderId="0" xfId="0" applyFont="1"/>
    <xf numFmtId="0" fontId="4" fillId="2" borderId="0" xfId="0" applyFont="1" applyFill="1" applyAlignment="1">
      <alignment vertical="center" wrapText="1" shrinkToFit="1"/>
    </xf>
    <xf numFmtId="0" fontId="2" fillId="2" borderId="0" xfId="0" applyFont="1" applyFill="1" applyAlignment="1">
      <alignment vertical="center" wrapText="1" shrinkToFit="1"/>
    </xf>
    <xf numFmtId="166" fontId="2" fillId="2" borderId="0" xfId="7" applyNumberFormat="1" applyFont="1" applyFill="1" applyBorder="1" applyAlignment="1">
      <alignment horizontal="center"/>
    </xf>
    <xf numFmtId="0" fontId="5" fillId="2" borderId="0" xfId="3" applyFont="1" applyFill="1" applyAlignment="1">
      <alignment horizontal="right"/>
    </xf>
    <xf numFmtId="0" fontId="2" fillId="2" borderId="0" xfId="0" applyFont="1" applyFill="1" applyAlignment="1">
      <alignment horizontal="center"/>
    </xf>
    <xf numFmtId="0" fontId="2" fillId="2" borderId="0" xfId="3" applyFont="1" applyFill="1" applyAlignment="1">
      <alignment horizontal="right"/>
    </xf>
    <xf numFmtId="0" fontId="2" fillId="2" borderId="0" xfId="3" applyFont="1" applyFill="1" applyAlignment="1">
      <alignment horizontal="right" wrapText="1"/>
    </xf>
  </cellXfs>
  <cellStyles count="8">
    <cellStyle name="Millares 3 2" xfId="6" xr:uid="{C32D5B24-31A0-441A-9BA8-E3E346B6F1C9}"/>
    <cellStyle name="Millares 4 2 2" xfId="7" xr:uid="{A9178421-0A35-49AD-A833-0EC7791767AA}"/>
    <cellStyle name="Normal" xfId="0" builtinId="0"/>
    <cellStyle name="Normal 3 2" xfId="4" xr:uid="{6543C90B-730B-42FC-AB91-622B3083C1E3}"/>
    <cellStyle name="Normal 4 9" xfId="2" xr:uid="{BEDCF13F-1B0E-4078-B6B5-9B1B36420F1C}"/>
    <cellStyle name="Normal 4 9 2" xfId="3" xr:uid="{66DE2816-BBCD-4955-B380-80D36C8C5B62}"/>
    <cellStyle name="Porcentaje" xfId="1" builtinId="5"/>
    <cellStyle name="Porcentual 3 2" xfId="5" xr:uid="{47E16C8C-DFD1-42B0-AA9C-96D3AA8B45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c/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udio/2AN&#193;LISIS%20Y%20ESTADISTICAS/Resumen%20Estad&#237;stico/Resumen%20data%20cruda-portal%20OAI/1.DATOS/DATOS%20RESUMEN%20ESTADISTICO%202022_O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echas"/>
      <sheetName val="Afiliados 2022"/>
      <sheetName val="Cotizantes 2022"/>
      <sheetName val="Individualizacion 2022"/>
      <sheetName val="Mercado Potencial 2022"/>
      <sheetName val="Patrimonio 2022"/>
      <sheetName val="Rentabilidad 2022"/>
      <sheetName val="Beneficios 2022"/>
      <sheetName val="RQ Enero 2022"/>
      <sheetName val="RM Enero 2022"/>
      <sheetName val="RQ Febrero 2022"/>
      <sheetName val="RM Febrero 2022"/>
      <sheetName val="RQ Marzo 2022"/>
      <sheetName val="RM Marzo 2022"/>
      <sheetName val="RQ Abril 2022"/>
      <sheetName val="RM Abril 2022"/>
      <sheetName val="RQ Mayo 2022"/>
      <sheetName val="RM Mayo 2022"/>
      <sheetName val="RQ Junio 2022"/>
      <sheetName val="RM Junio 2022"/>
      <sheetName val="RQ Julio 2022"/>
      <sheetName val="RM Julio 2022"/>
      <sheetName val="RQ Agosto 2022"/>
      <sheetName val="RM Agosto 2022"/>
      <sheetName val="RQ Septiembre 2022"/>
      <sheetName val="RM Septiembre 2022"/>
      <sheetName val="RQ Octubre 2022"/>
      <sheetName val="RM Octubre 2022"/>
      <sheetName val="RQ Noviembre 2022"/>
      <sheetName val="RM Noviembre 2022"/>
      <sheetName val="RQ Diciembre 2022"/>
      <sheetName val="RM Diciembre 2022"/>
    </sheetNames>
    <sheetDataSet>
      <sheetData sheetId="0"/>
      <sheetData sheetId="1">
        <row r="14">
          <cell r="K14" t="str">
            <v>Noviembre-2022</v>
          </cell>
          <cell r="L14" t="str">
            <v>Agosto-2022</v>
          </cell>
        </row>
        <row r="28">
          <cell r="E28" t="str">
            <v>Resumen estadístico previsional al 30 de noviembre de 2022</v>
          </cell>
        </row>
      </sheetData>
      <sheetData sheetId="2">
        <row r="187">
          <cell r="G187">
            <v>69525</v>
          </cell>
        </row>
        <row r="188">
          <cell r="G188">
            <v>1373655</v>
          </cell>
        </row>
        <row r="189">
          <cell r="G189">
            <v>11493</v>
          </cell>
        </row>
        <row r="190">
          <cell r="G190">
            <v>1430390</v>
          </cell>
        </row>
        <row r="191">
          <cell r="G191">
            <v>616537</v>
          </cell>
        </row>
        <row r="192">
          <cell r="G192">
            <v>32911</v>
          </cell>
        </row>
        <row r="193">
          <cell r="G193">
            <v>973218</v>
          </cell>
        </row>
        <row r="195">
          <cell r="G195">
            <v>1357</v>
          </cell>
        </row>
        <row r="196">
          <cell r="G196">
            <v>2571</v>
          </cell>
        </row>
        <row r="197">
          <cell r="G197">
            <v>144109</v>
          </cell>
        </row>
        <row r="199">
          <cell r="G199">
            <v>106906</v>
          </cell>
        </row>
      </sheetData>
      <sheetData sheetId="3">
        <row r="196">
          <cell r="G196">
            <v>33849</v>
          </cell>
        </row>
        <row r="197">
          <cell r="G197">
            <v>506113</v>
          </cell>
        </row>
        <row r="198">
          <cell r="G198">
            <v>7492</v>
          </cell>
        </row>
        <row r="199">
          <cell r="G199">
            <v>615005</v>
          </cell>
        </row>
        <row r="200">
          <cell r="G200">
            <v>262114</v>
          </cell>
        </row>
        <row r="201">
          <cell r="G201">
            <v>15299</v>
          </cell>
        </row>
        <row r="202">
          <cell r="G202">
            <v>395334</v>
          </cell>
        </row>
        <row r="204">
          <cell r="G204">
            <v>47</v>
          </cell>
        </row>
        <row r="205">
          <cell r="G205">
            <v>217</v>
          </cell>
        </row>
        <row r="206">
          <cell r="G206">
            <v>118105</v>
          </cell>
        </row>
        <row r="208">
          <cell r="G208">
            <v>26454</v>
          </cell>
        </row>
        <row r="209">
          <cell r="G209">
            <v>16253</v>
          </cell>
        </row>
      </sheetData>
      <sheetData sheetId="4">
        <row r="503">
          <cell r="B503">
            <v>66451006.200000003</v>
          </cell>
          <cell r="C503">
            <v>3170.83</v>
          </cell>
        </row>
        <row r="504">
          <cell r="B504">
            <v>1093370859.54</v>
          </cell>
          <cell r="C504">
            <v>1645391.91</v>
          </cell>
        </row>
        <row r="505">
          <cell r="B505">
            <v>30131827.73</v>
          </cell>
          <cell r="C505">
            <v>12865.28</v>
          </cell>
        </row>
        <row r="506">
          <cell r="B506">
            <v>1544739014.45</v>
          </cell>
          <cell r="C506">
            <v>1238849.54</v>
          </cell>
        </row>
        <row r="507">
          <cell r="B507">
            <v>630283493.60000002</v>
          </cell>
          <cell r="C507">
            <v>636973.19999999995</v>
          </cell>
        </row>
        <row r="508">
          <cell r="B508">
            <v>34815748.780000001</v>
          </cell>
          <cell r="C508">
            <v>37779.51</v>
          </cell>
        </row>
        <row r="509">
          <cell r="B509">
            <v>943881922.57000005</v>
          </cell>
          <cell r="C509">
            <v>952777.76</v>
          </cell>
        </row>
        <row r="510">
          <cell r="B510">
            <v>4343673872.8699999</v>
          </cell>
          <cell r="C510">
            <v>4527808.0299999993</v>
          </cell>
        </row>
        <row r="511">
          <cell r="B511">
            <v>205264.18</v>
          </cell>
          <cell r="C511">
            <v>0</v>
          </cell>
        </row>
        <row r="512">
          <cell r="B512">
            <v>824372.65</v>
          </cell>
          <cell r="C512">
            <v>261886.36</v>
          </cell>
        </row>
        <row r="513">
          <cell r="B513">
            <v>604058508.70000005</v>
          </cell>
          <cell r="C513">
            <v>264276423.87</v>
          </cell>
        </row>
        <row r="514">
          <cell r="B514">
            <v>605088145.53000009</v>
          </cell>
          <cell r="C514">
            <v>264538310.23000002</v>
          </cell>
        </row>
        <row r="515">
          <cell r="B515">
            <v>97699070.810000002</v>
          </cell>
          <cell r="C515">
            <v>36669.57</v>
          </cell>
          <cell r="H515">
            <v>97768356.079999998</v>
          </cell>
        </row>
        <row r="517">
          <cell r="H517">
            <v>26495589.199999999</v>
          </cell>
        </row>
        <row r="518">
          <cell r="H518">
            <v>52989818.659999996</v>
          </cell>
        </row>
        <row r="519">
          <cell r="H519">
            <v>42412975.609999999</v>
          </cell>
        </row>
        <row r="520">
          <cell r="H520">
            <v>242357446.83000001</v>
          </cell>
        </row>
        <row r="521">
          <cell r="H521">
            <v>37804015.670000002</v>
          </cell>
        </row>
        <row r="522">
          <cell r="D522">
            <v>568705128.30000007</v>
          </cell>
          <cell r="E522">
            <v>37995517.279999994</v>
          </cell>
          <cell r="F522">
            <v>292.35000000000002</v>
          </cell>
          <cell r="G522">
            <v>2893404.9200000004</v>
          </cell>
        </row>
      </sheetData>
      <sheetData sheetId="5">
        <row r="15">
          <cell r="H15">
            <v>2581660.6085818596</v>
          </cell>
        </row>
      </sheetData>
      <sheetData sheetId="6">
        <row r="217">
          <cell r="G217">
            <v>10712972556.280001</v>
          </cell>
        </row>
        <row r="218">
          <cell r="G218">
            <v>199031288732.54001</v>
          </cell>
        </row>
        <row r="219">
          <cell r="G219">
            <v>6264358790.1300001</v>
          </cell>
        </row>
        <row r="220">
          <cell r="G220">
            <v>284081263033.02002</v>
          </cell>
        </row>
        <row r="221">
          <cell r="G221">
            <v>142123793899.95001</v>
          </cell>
        </row>
        <row r="222">
          <cell r="G222">
            <v>8098862505.1300001</v>
          </cell>
        </row>
        <row r="223">
          <cell r="G223">
            <v>175702694660.35999</v>
          </cell>
        </row>
        <row r="224">
          <cell r="G224">
            <v>87842555.590000004</v>
          </cell>
        </row>
        <row r="228">
          <cell r="G228">
            <v>25596385858.619999</v>
          </cell>
        </row>
        <row r="229">
          <cell r="G229">
            <v>19478438162.5</v>
          </cell>
        </row>
        <row r="230">
          <cell r="G230">
            <v>60882365677.760002</v>
          </cell>
        </row>
        <row r="231">
          <cell r="G231">
            <v>112391736018.45</v>
          </cell>
        </row>
      </sheetData>
      <sheetData sheetId="7">
        <row r="165">
          <cell r="F165">
            <v>6.5100000000000005E-2</v>
          </cell>
        </row>
        <row r="166">
          <cell r="F166">
            <v>5.04E-2</v>
          </cell>
        </row>
        <row r="167">
          <cell r="F167">
            <v>7.2499999999999995E-2</v>
          </cell>
        </row>
        <row r="168">
          <cell r="F168">
            <v>4.7699999999999999E-2</v>
          </cell>
        </row>
        <row r="169">
          <cell r="F169">
            <v>5.4800000000000001E-2</v>
          </cell>
        </row>
        <row r="170">
          <cell r="F170">
            <v>5.5E-2</v>
          </cell>
        </row>
        <row r="171">
          <cell r="F171">
            <v>4.7899999999999998E-2</v>
          </cell>
        </row>
        <row r="173">
          <cell r="F173">
            <v>6.8599999999999994E-2</v>
          </cell>
        </row>
        <row r="174">
          <cell r="F174">
            <v>4.8099999999999997E-2</v>
          </cell>
        </row>
        <row r="175">
          <cell r="F175">
            <v>5.4699999999999999E-2</v>
          </cell>
        </row>
        <row r="176">
          <cell r="F176">
            <v>0.1038</v>
          </cell>
        </row>
        <row r="177">
          <cell r="F177">
            <v>5.6599999999999998E-2</v>
          </cell>
        </row>
      </sheetData>
      <sheetData sheetId="8">
        <row r="15">
          <cell r="F15">
            <v>34656</v>
          </cell>
          <cell r="G15">
            <v>12827</v>
          </cell>
        </row>
        <row r="32">
          <cell r="B32">
            <v>212634</v>
          </cell>
          <cell r="C32">
            <v>47</v>
          </cell>
          <cell r="D32">
            <v>202023</v>
          </cell>
          <cell r="E32">
            <v>40944250771.959999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329D-978A-4202-8B44-E5C08508332F}">
  <dimension ref="A1:J136"/>
  <sheetViews>
    <sheetView showGridLines="0" tabSelected="1" view="pageBreakPreview" zoomScale="130" zoomScaleSheetLayoutView="130" workbookViewId="0">
      <selection activeCell="D113" sqref="D113"/>
    </sheetView>
  </sheetViews>
  <sheetFormatPr baseColWidth="10" defaultColWidth="11.42578125" defaultRowHeight="17.25" x14ac:dyDescent="0.3"/>
  <cols>
    <col min="1" max="1" width="11.42578125" style="1" customWidth="1"/>
    <col min="2" max="2" width="34.42578125" style="1" customWidth="1"/>
    <col min="3" max="3" width="11.42578125" style="1"/>
    <col min="4" max="4" width="24.28515625" style="1" bestFit="1" customWidth="1"/>
    <col min="5" max="5" width="22.7109375" style="1" bestFit="1" customWidth="1"/>
    <col min="6" max="6" width="17.42578125" style="1" bestFit="1" customWidth="1"/>
    <col min="7" max="7" width="22.140625" style="1" customWidth="1"/>
    <col min="8" max="8" width="14" style="1" customWidth="1"/>
    <col min="9" max="9" width="11.42578125" style="1" customWidth="1"/>
    <col min="10" max="10" width="13.42578125" style="1" customWidth="1"/>
    <col min="11" max="11" width="12.7109375" style="1" bestFit="1" customWidth="1"/>
    <col min="12" max="16384" width="11.42578125" style="1"/>
  </cols>
  <sheetData>
    <row r="1" spans="1:9" ht="57.75" customHeight="1" x14ac:dyDescent="0.3">
      <c r="A1" s="65"/>
      <c r="B1" s="65"/>
      <c r="C1" s="65"/>
      <c r="D1" s="65"/>
      <c r="E1" s="65"/>
      <c r="F1" s="65"/>
      <c r="G1" s="65"/>
      <c r="H1" s="65"/>
      <c r="I1" s="65"/>
    </row>
    <row r="2" spans="1:9" ht="17.25" customHeight="1" x14ac:dyDescent="0.3">
      <c r="B2" s="2"/>
      <c r="C2" s="2"/>
      <c r="D2" s="2"/>
      <c r="E2" s="2"/>
      <c r="F2" s="2"/>
      <c r="G2" s="2"/>
      <c r="H2" s="3" t="s">
        <v>0</v>
      </c>
      <c r="I2" s="2"/>
    </row>
    <row r="3" spans="1:9" ht="24" thickBot="1" x14ac:dyDescent="0.4">
      <c r="B3" s="4"/>
      <c r="C3" s="4"/>
      <c r="D3" s="5"/>
      <c r="E3" s="5"/>
      <c r="F3" s="5"/>
      <c r="G3" s="5"/>
      <c r="H3" s="6" t="str">
        <f>+[2]Fechas!E28</f>
        <v>Resumen estadístico previsional al 30 de noviembre de 2022</v>
      </c>
      <c r="I3" s="4"/>
    </row>
    <row r="4" spans="1:9" ht="18.75" thickTop="1" thickBot="1" x14ac:dyDescent="0.35">
      <c r="A4" s="2"/>
      <c r="B4" s="2"/>
      <c r="C4" s="2"/>
      <c r="D4" s="7" t="str">
        <f>+[2]Fechas!K14</f>
        <v>Noviembre-2022</v>
      </c>
      <c r="E4" s="8" t="str">
        <f>+[2]Fechas!L14</f>
        <v>Agosto-2022</v>
      </c>
      <c r="F4" s="9" t="s">
        <v>1</v>
      </c>
      <c r="G4" s="10" t="s">
        <v>2</v>
      </c>
      <c r="H4" s="11"/>
      <c r="I4" s="4"/>
    </row>
    <row r="5" spans="1:9" ht="18.75" thickTop="1" thickBot="1" x14ac:dyDescent="0.35">
      <c r="A5" s="2"/>
      <c r="B5" s="2"/>
      <c r="C5" s="2"/>
      <c r="D5" s="12"/>
      <c r="E5" s="13"/>
      <c r="F5" s="14"/>
      <c r="G5" s="15" t="s">
        <v>3</v>
      </c>
      <c r="H5" s="16" t="s">
        <v>4</v>
      </c>
      <c r="I5" s="4"/>
    </row>
    <row r="6" spans="1:9" ht="19.5" thickTop="1" x14ac:dyDescent="0.3">
      <c r="A6" s="17"/>
      <c r="B6" s="18"/>
      <c r="C6" s="19" t="s">
        <v>5</v>
      </c>
      <c r="D6" s="20">
        <f>D7+D15+D19</f>
        <v>4762672</v>
      </c>
      <c r="E6" s="21">
        <v>4448375</v>
      </c>
      <c r="F6" s="22">
        <f>D6/$D$6</f>
        <v>1</v>
      </c>
      <c r="G6" s="21">
        <f>D6-E6</f>
        <v>314297</v>
      </c>
      <c r="H6" s="23">
        <f t="shared" ref="H6:H14" si="0">G6/E6</f>
        <v>7.0654340068002364E-2</v>
      </c>
      <c r="I6" s="4"/>
    </row>
    <row r="7" spans="1:9" x14ac:dyDescent="0.3">
      <c r="A7" s="64" t="s">
        <v>6</v>
      </c>
      <c r="B7" s="64"/>
      <c r="C7" s="64"/>
      <c r="D7" s="25">
        <f>SUM(D8:D14)</f>
        <v>4507729</v>
      </c>
      <c r="E7" s="26">
        <v>4212962</v>
      </c>
      <c r="F7" s="23">
        <f t="shared" ref="F7:F19" si="1">D7/$D$6</f>
        <v>0.94647059465778871</v>
      </c>
      <c r="G7" s="26">
        <f t="shared" ref="G7:G14" si="2">D7-E7</f>
        <v>294767</v>
      </c>
      <c r="H7" s="23">
        <f t="shared" si="0"/>
        <v>6.9966688519858475E-2</v>
      </c>
      <c r="I7" s="4"/>
    </row>
    <row r="8" spans="1:9" x14ac:dyDescent="0.3">
      <c r="A8" s="24"/>
      <c r="B8" s="24"/>
      <c r="C8" s="24" t="s">
        <v>7</v>
      </c>
      <c r="D8" s="27">
        <f>+'[2]Afiliados 2022'!G187</f>
        <v>69525</v>
      </c>
      <c r="E8" s="28">
        <v>55436</v>
      </c>
      <c r="F8" s="23">
        <f>+D8/D6</f>
        <v>1.4597897986676387E-2</v>
      </c>
      <c r="G8" s="26">
        <f t="shared" si="2"/>
        <v>14089</v>
      </c>
      <c r="H8" s="23">
        <f t="shared" si="0"/>
        <v>0.25414892849411935</v>
      </c>
      <c r="I8" s="4"/>
    </row>
    <row r="9" spans="1:9" x14ac:dyDescent="0.3">
      <c r="A9" s="64" t="s">
        <v>8</v>
      </c>
      <c r="B9" s="64"/>
      <c r="C9" s="64"/>
      <c r="D9" s="27">
        <f>'[2]Afiliados 2022'!G188</f>
        <v>1373655</v>
      </c>
      <c r="E9" s="28">
        <v>1296949</v>
      </c>
      <c r="F9" s="23">
        <f>+D9/D7</f>
        <v>0.30473327034522263</v>
      </c>
      <c r="G9" s="26">
        <f>D9-E9</f>
        <v>76706</v>
      </c>
      <c r="H9" s="23">
        <f t="shared" si="0"/>
        <v>5.9143420442900996E-2</v>
      </c>
      <c r="I9" s="4"/>
    </row>
    <row r="10" spans="1:9" x14ac:dyDescent="0.3">
      <c r="A10" s="24"/>
      <c r="B10" s="24"/>
      <c r="C10" s="24" t="s">
        <v>9</v>
      </c>
      <c r="D10" s="27">
        <f>'[2]Afiliados 2022'!G189</f>
        <v>11493</v>
      </c>
      <c r="E10" s="28">
        <v>8065</v>
      </c>
      <c r="F10" s="23">
        <f t="shared" si="1"/>
        <v>2.4131411946907116E-3</v>
      </c>
      <c r="G10" s="26">
        <f t="shared" si="2"/>
        <v>3428</v>
      </c>
      <c r="H10" s="23">
        <f t="shared" si="0"/>
        <v>0.42504649721016741</v>
      </c>
      <c r="I10" s="4"/>
    </row>
    <row r="11" spans="1:9" x14ac:dyDescent="0.3">
      <c r="A11" s="64" t="s">
        <v>10</v>
      </c>
      <c r="B11" s="64"/>
      <c r="C11" s="64"/>
      <c r="D11" s="27">
        <f>'[2]Afiliados 2022'!G190</f>
        <v>1430390</v>
      </c>
      <c r="E11" s="28">
        <v>1330772</v>
      </c>
      <c r="F11" s="23">
        <f t="shared" si="1"/>
        <v>0.30033351026482613</v>
      </c>
      <c r="G11" s="26">
        <f t="shared" si="2"/>
        <v>99618</v>
      </c>
      <c r="H11" s="23">
        <f t="shared" si="0"/>
        <v>7.4857300874980839E-2</v>
      </c>
      <c r="I11" s="4"/>
    </row>
    <row r="12" spans="1:9" x14ac:dyDescent="0.3">
      <c r="A12" s="64" t="s">
        <v>11</v>
      </c>
      <c r="B12" s="64"/>
      <c r="C12" s="64"/>
      <c r="D12" s="27">
        <f>'[2]Afiliados 2022'!G191</f>
        <v>616537</v>
      </c>
      <c r="E12" s="28">
        <v>581112</v>
      </c>
      <c r="F12" s="23">
        <f t="shared" si="1"/>
        <v>0.12945191270782452</v>
      </c>
      <c r="G12" s="26">
        <f t="shared" si="2"/>
        <v>35425</v>
      </c>
      <c r="H12" s="23">
        <f t="shared" si="0"/>
        <v>6.0960709811533752E-2</v>
      </c>
      <c r="I12" s="4"/>
    </row>
    <row r="13" spans="1:9" x14ac:dyDescent="0.3">
      <c r="A13" s="64" t="s">
        <v>12</v>
      </c>
      <c r="B13" s="64"/>
      <c r="C13" s="64"/>
      <c r="D13" s="27">
        <f>'[2]Afiliados 2022'!G192</f>
        <v>32911</v>
      </c>
      <c r="E13" s="28">
        <v>31744</v>
      </c>
      <c r="F13" s="23">
        <f t="shared" si="1"/>
        <v>6.9101966291191166E-3</v>
      </c>
      <c r="G13" s="26">
        <f t="shared" si="2"/>
        <v>1167</v>
      </c>
      <c r="H13" s="23">
        <f t="shared" si="0"/>
        <v>3.6762852822580648E-2</v>
      </c>
      <c r="I13" s="4"/>
    </row>
    <row r="14" spans="1:9" x14ac:dyDescent="0.3">
      <c r="A14" s="64" t="s">
        <v>13</v>
      </c>
      <c r="B14" s="64"/>
      <c r="C14" s="64"/>
      <c r="D14" s="27">
        <f>'[2]Afiliados 2022'!G193</f>
        <v>973218</v>
      </c>
      <c r="E14" s="28">
        <v>908884</v>
      </c>
      <c r="F14" s="23">
        <f t="shared" si="1"/>
        <v>0.20434285627899632</v>
      </c>
      <c r="G14" s="26">
        <f t="shared" si="2"/>
        <v>64334</v>
      </c>
      <c r="H14" s="23">
        <f t="shared" si="0"/>
        <v>7.0783510326950419E-2</v>
      </c>
      <c r="I14" s="4"/>
    </row>
    <row r="15" spans="1:9" x14ac:dyDescent="0.3">
      <c r="A15" s="24"/>
      <c r="B15" s="24"/>
      <c r="C15" s="24" t="s">
        <v>14</v>
      </c>
      <c r="D15" s="25">
        <f>D18+D16+D17</f>
        <v>148037</v>
      </c>
      <c r="E15" s="26">
        <v>123418</v>
      </c>
      <c r="F15" s="23">
        <f t="shared" si="1"/>
        <v>3.1082761945395356E-2</v>
      </c>
      <c r="G15" s="26">
        <f>D15-E15</f>
        <v>24619</v>
      </c>
      <c r="H15" s="23">
        <f>G15/E15</f>
        <v>0.19947657554003467</v>
      </c>
      <c r="I15" s="4"/>
    </row>
    <row r="16" spans="1:9" x14ac:dyDescent="0.3">
      <c r="A16" s="24"/>
      <c r="B16" s="24"/>
      <c r="C16" s="24" t="s">
        <v>15</v>
      </c>
      <c r="D16" s="27">
        <f>'[2]Afiliados 2022'!G195</f>
        <v>1357</v>
      </c>
      <c r="E16" s="28">
        <v>1419</v>
      </c>
      <c r="F16" s="23">
        <f t="shared" si="1"/>
        <v>2.84924093030131E-4</v>
      </c>
      <c r="G16" s="26">
        <f>D16-E16</f>
        <v>-62</v>
      </c>
      <c r="H16" s="23">
        <f>G16/E16</f>
        <v>-4.3692741367159969E-2</v>
      </c>
      <c r="I16" s="4"/>
    </row>
    <row r="17" spans="1:9" x14ac:dyDescent="0.3">
      <c r="A17" s="24"/>
      <c r="B17" s="24"/>
      <c r="C17" s="24" t="s">
        <v>16</v>
      </c>
      <c r="D17" s="27">
        <f>'[2]Afiliados 2022'!G196</f>
        <v>2571</v>
      </c>
      <c r="E17" s="28">
        <v>2586</v>
      </c>
      <c r="F17" s="23">
        <f t="shared" si="1"/>
        <v>5.3982302371441914E-4</v>
      </c>
      <c r="G17" s="26">
        <f>D17-E17</f>
        <v>-15</v>
      </c>
      <c r="H17" s="23">
        <f>G17/E17</f>
        <v>-5.8004640371229696E-3</v>
      </c>
      <c r="I17" s="4"/>
    </row>
    <row r="18" spans="1:9" x14ac:dyDescent="0.3">
      <c r="A18" s="24"/>
      <c r="B18" s="24"/>
      <c r="C18" s="24" t="s">
        <v>17</v>
      </c>
      <c r="D18" s="27">
        <f>'[2]Afiliados 2022'!G197</f>
        <v>144109</v>
      </c>
      <c r="E18" s="28">
        <v>119413</v>
      </c>
      <c r="F18" s="23">
        <f>D18/$D$6</f>
        <v>3.0258014828650807E-2</v>
      </c>
      <c r="G18" s="26">
        <f>D18-E18</f>
        <v>24696</v>
      </c>
      <c r="H18" s="23">
        <f>G18/E18</f>
        <v>0.20681165367254822</v>
      </c>
      <c r="I18" s="4"/>
    </row>
    <row r="19" spans="1:9" ht="18" thickBot="1" x14ac:dyDescent="0.35">
      <c r="A19" s="24"/>
      <c r="B19" s="24"/>
      <c r="C19" s="24" t="s">
        <v>18</v>
      </c>
      <c r="D19" s="29">
        <f>'[2]Afiliados 2022'!G199</f>
        <v>106906</v>
      </c>
      <c r="E19" s="30">
        <v>111995</v>
      </c>
      <c r="F19" s="31">
        <f t="shared" si="1"/>
        <v>2.2446643396815905E-2</v>
      </c>
      <c r="G19" s="30">
        <f>D19-E19</f>
        <v>-5089</v>
      </c>
      <c r="H19" s="31">
        <f>G19/E19</f>
        <v>-4.5439528550381712E-2</v>
      </c>
      <c r="I19" s="4"/>
    </row>
    <row r="20" spans="1:9" ht="18.75" thickTop="1" thickBot="1" x14ac:dyDescent="0.35">
      <c r="A20" s="19"/>
      <c r="B20" s="19"/>
      <c r="C20" s="19"/>
      <c r="D20" s="32"/>
      <c r="E20" s="33"/>
      <c r="F20" s="34"/>
      <c r="G20" s="35"/>
      <c r="H20" s="34"/>
      <c r="I20" s="4"/>
    </row>
    <row r="21" spans="1:9" ht="18" thickTop="1" x14ac:dyDescent="0.3">
      <c r="A21" s="17"/>
      <c r="B21" s="18"/>
      <c r="C21" s="19" t="s">
        <v>19</v>
      </c>
      <c r="D21" s="25">
        <f>D22+D30+D34+D35</f>
        <v>1996282</v>
      </c>
      <c r="E21" s="26">
        <v>1872658</v>
      </c>
      <c r="F21" s="23">
        <f t="shared" ref="F21:F35" si="3">D21/D$21</f>
        <v>1</v>
      </c>
      <c r="G21" s="26">
        <f>D21-E21</f>
        <v>123624</v>
      </c>
      <c r="H21" s="23">
        <f t="shared" ref="H21:H35" si="4">G21/E21</f>
        <v>6.6015257457581689E-2</v>
      </c>
      <c r="I21" s="4"/>
    </row>
    <row r="22" spans="1:9" x14ac:dyDescent="0.3">
      <c r="A22" s="64" t="s">
        <v>6</v>
      </c>
      <c r="B22" s="64"/>
      <c r="C22" s="64"/>
      <c r="D22" s="25">
        <f>SUM(D23:D29)</f>
        <v>1835206</v>
      </c>
      <c r="E22" s="26">
        <v>1731019</v>
      </c>
      <c r="F22" s="23">
        <f t="shared" si="3"/>
        <v>0.91931200100987731</v>
      </c>
      <c r="G22" s="26">
        <f>D22-E22</f>
        <v>104187</v>
      </c>
      <c r="H22" s="23">
        <f t="shared" si="4"/>
        <v>6.0188247500460708E-2</v>
      </c>
      <c r="I22" s="4"/>
    </row>
    <row r="23" spans="1:9" x14ac:dyDescent="0.3">
      <c r="A23" s="24"/>
      <c r="B23" s="24"/>
      <c r="C23" s="24" t="s">
        <v>7</v>
      </c>
      <c r="D23" s="27">
        <f>'[2]Cotizantes 2022'!G196</f>
        <v>33849</v>
      </c>
      <c r="E23" s="28">
        <v>27298</v>
      </c>
      <c r="F23" s="23">
        <f t="shared" si="3"/>
        <v>1.6956021243491652E-2</v>
      </c>
      <c r="G23" s="26">
        <f t="shared" ref="G23:G35" si="5">D23-E23</f>
        <v>6551</v>
      </c>
      <c r="H23" s="23">
        <f t="shared" si="4"/>
        <v>0.23998095098542019</v>
      </c>
      <c r="I23" s="4"/>
    </row>
    <row r="24" spans="1:9" x14ac:dyDescent="0.3">
      <c r="A24" s="64" t="s">
        <v>8</v>
      </c>
      <c r="B24" s="64"/>
      <c r="C24" s="64"/>
      <c r="D24" s="27">
        <f>'[2]Cotizantes 2022'!G197</f>
        <v>506113</v>
      </c>
      <c r="E24" s="28">
        <v>477324</v>
      </c>
      <c r="F24" s="23">
        <f t="shared" si="3"/>
        <v>0.2535278081954353</v>
      </c>
      <c r="G24" s="26">
        <f t="shared" si="5"/>
        <v>28789</v>
      </c>
      <c r="H24" s="23">
        <f t="shared" si="4"/>
        <v>6.0313330148913526E-2</v>
      </c>
      <c r="I24" s="4"/>
    </row>
    <row r="25" spans="1:9" x14ac:dyDescent="0.3">
      <c r="A25" s="24"/>
      <c r="B25" s="24"/>
      <c r="C25" s="24" t="s">
        <v>9</v>
      </c>
      <c r="D25" s="27">
        <f>'[2]Cotizantes 2022'!G198</f>
        <v>7492</v>
      </c>
      <c r="E25" s="28">
        <v>6055</v>
      </c>
      <c r="F25" s="23">
        <f t="shared" si="3"/>
        <v>3.7529767838411607E-3</v>
      </c>
      <c r="G25" s="26">
        <f t="shared" si="5"/>
        <v>1437</v>
      </c>
      <c r="H25" s="23">
        <f t="shared" si="4"/>
        <v>0.23732452518579686</v>
      </c>
      <c r="I25" s="4"/>
    </row>
    <row r="26" spans="1:9" x14ac:dyDescent="0.3">
      <c r="A26" s="64" t="s">
        <v>10</v>
      </c>
      <c r="B26" s="64"/>
      <c r="C26" s="64"/>
      <c r="D26" s="27">
        <f>'[2]Cotizantes 2022'!G199</f>
        <v>615005</v>
      </c>
      <c r="E26" s="28">
        <v>569852</v>
      </c>
      <c r="F26" s="23">
        <f t="shared" si="3"/>
        <v>0.30807521181877112</v>
      </c>
      <c r="G26" s="26">
        <f t="shared" si="5"/>
        <v>45153</v>
      </c>
      <c r="H26" s="23">
        <f t="shared" si="4"/>
        <v>7.9236363125864254E-2</v>
      </c>
      <c r="I26" s="4"/>
    </row>
    <row r="27" spans="1:9" x14ac:dyDescent="0.3">
      <c r="A27" s="64" t="s">
        <v>11</v>
      </c>
      <c r="B27" s="64"/>
      <c r="C27" s="64"/>
      <c r="D27" s="27">
        <f>'[2]Cotizantes 2022'!G200</f>
        <v>262114</v>
      </c>
      <c r="E27" s="28">
        <v>264907</v>
      </c>
      <c r="F27" s="23">
        <f t="shared" si="3"/>
        <v>0.13130108872393781</v>
      </c>
      <c r="G27" s="26">
        <f t="shared" si="5"/>
        <v>-2793</v>
      </c>
      <c r="H27" s="23">
        <f t="shared" si="4"/>
        <v>-1.0543322751003182E-2</v>
      </c>
      <c r="I27" s="4"/>
    </row>
    <row r="28" spans="1:9" x14ac:dyDescent="0.3">
      <c r="A28" s="64" t="s">
        <v>12</v>
      </c>
      <c r="B28" s="64"/>
      <c r="C28" s="64"/>
      <c r="D28" s="27">
        <f>'[2]Cotizantes 2022'!G201</f>
        <v>15299</v>
      </c>
      <c r="E28" s="28">
        <v>14864</v>
      </c>
      <c r="F28" s="23">
        <f t="shared" si="3"/>
        <v>7.6637469054973194E-3</v>
      </c>
      <c r="G28" s="26">
        <f t="shared" si="5"/>
        <v>435</v>
      </c>
      <c r="H28" s="23">
        <f t="shared" si="4"/>
        <v>2.9265339074273412E-2</v>
      </c>
      <c r="I28" s="4"/>
    </row>
    <row r="29" spans="1:9" x14ac:dyDescent="0.3">
      <c r="A29" s="64" t="s">
        <v>13</v>
      </c>
      <c r="B29" s="64"/>
      <c r="C29" s="64"/>
      <c r="D29" s="27">
        <f>'[2]Cotizantes 2022'!G202</f>
        <v>395334</v>
      </c>
      <c r="E29" s="28">
        <v>370719</v>
      </c>
      <c r="F29" s="23">
        <f t="shared" si="3"/>
        <v>0.19803514733890301</v>
      </c>
      <c r="G29" s="26">
        <f t="shared" si="5"/>
        <v>24615</v>
      </c>
      <c r="H29" s="23">
        <f t="shared" si="4"/>
        <v>6.6397999563011331E-2</v>
      </c>
      <c r="I29" s="4"/>
    </row>
    <row r="30" spans="1:9" x14ac:dyDescent="0.3">
      <c r="A30" s="24"/>
      <c r="B30" s="24"/>
      <c r="C30" s="24" t="s">
        <v>14</v>
      </c>
      <c r="D30" s="25">
        <f>D33+D31+D32</f>
        <v>118369</v>
      </c>
      <c r="E30" s="26">
        <v>98924</v>
      </c>
      <c r="F30" s="23">
        <f t="shared" si="3"/>
        <v>5.9294728901027008E-2</v>
      </c>
      <c r="G30" s="26">
        <f>D30-E30</f>
        <v>19445</v>
      </c>
      <c r="H30" s="23">
        <f>G30/E30</f>
        <v>0.19656503982855525</v>
      </c>
      <c r="I30" s="4"/>
    </row>
    <row r="31" spans="1:9" ht="18.75" x14ac:dyDescent="0.3">
      <c r="A31" s="24"/>
      <c r="B31" s="24"/>
      <c r="C31" s="24" t="s">
        <v>20</v>
      </c>
      <c r="D31" s="27">
        <f>'[2]Cotizantes 2022'!G204</f>
        <v>47</v>
      </c>
      <c r="E31" s="28">
        <v>368</v>
      </c>
      <c r="F31" s="23">
        <f t="shared" si="3"/>
        <v>2.354376786446003E-5</v>
      </c>
      <c r="G31" s="26">
        <f>D31-E31</f>
        <v>-321</v>
      </c>
      <c r="H31" s="23">
        <f>G31/E31</f>
        <v>-0.87228260869565222</v>
      </c>
      <c r="I31" s="4"/>
    </row>
    <row r="32" spans="1:9" x14ac:dyDescent="0.3">
      <c r="A32" s="24"/>
      <c r="B32" s="24"/>
      <c r="C32" s="24" t="s">
        <v>16</v>
      </c>
      <c r="D32" s="27">
        <f>'[2]Cotizantes 2022'!G205</f>
        <v>217</v>
      </c>
      <c r="E32" s="28">
        <v>1598</v>
      </c>
      <c r="F32" s="23">
        <f t="shared" si="3"/>
        <v>1.0870207716144312E-4</v>
      </c>
      <c r="G32" s="26">
        <f>D32-E32</f>
        <v>-1381</v>
      </c>
      <c r="H32" s="23">
        <f>G32/E32</f>
        <v>-0.86420525657071334</v>
      </c>
      <c r="I32" s="4"/>
    </row>
    <row r="33" spans="1:10" x14ac:dyDescent="0.3">
      <c r="A33" s="24"/>
      <c r="B33" s="24"/>
      <c r="C33" s="24" t="s">
        <v>17</v>
      </c>
      <c r="D33" s="27">
        <f>'[2]Cotizantes 2022'!G206</f>
        <v>118105</v>
      </c>
      <c r="E33" s="28">
        <v>96958</v>
      </c>
      <c r="F33" s="23">
        <f t="shared" si="3"/>
        <v>5.9162483056001108E-2</v>
      </c>
      <c r="G33" s="26">
        <f>D33-E33</f>
        <v>21147</v>
      </c>
      <c r="H33" s="23">
        <f>G33/E33</f>
        <v>0.21810474638503269</v>
      </c>
      <c r="I33" s="4"/>
    </row>
    <row r="34" spans="1:10" x14ac:dyDescent="0.3">
      <c r="A34" s="24"/>
      <c r="B34" s="24"/>
      <c r="C34" s="24" t="s">
        <v>18</v>
      </c>
      <c r="D34" s="27">
        <f>'[2]Cotizantes 2022'!G208</f>
        <v>26454</v>
      </c>
      <c r="E34" s="26">
        <v>29059</v>
      </c>
      <c r="F34" s="23">
        <f t="shared" si="3"/>
        <v>1.3251634789072887E-2</v>
      </c>
      <c r="G34" s="26">
        <f t="shared" si="5"/>
        <v>-2605</v>
      </c>
      <c r="H34" s="23">
        <f t="shared" si="4"/>
        <v>-8.9645204583777838E-2</v>
      </c>
      <c r="I34" s="4"/>
    </row>
    <row r="35" spans="1:10" ht="19.5" thickBot="1" x14ac:dyDescent="0.35">
      <c r="A35" s="64" t="s">
        <v>21</v>
      </c>
      <c r="B35" s="64"/>
      <c r="C35" s="64"/>
      <c r="D35" s="25">
        <f>'[2]Cotizantes 2022'!G209</f>
        <v>16253</v>
      </c>
      <c r="E35" s="26">
        <v>13656</v>
      </c>
      <c r="F35" s="23">
        <f t="shared" si="3"/>
        <v>8.1416353000227423E-3</v>
      </c>
      <c r="G35" s="26">
        <f t="shared" si="5"/>
        <v>2597</v>
      </c>
      <c r="H35" s="23">
        <f t="shared" si="4"/>
        <v>0.19017281780902168</v>
      </c>
      <c r="I35" s="4"/>
    </row>
    <row r="36" spans="1:10" ht="18.75" thickTop="1" thickBot="1" x14ac:dyDescent="0.35">
      <c r="A36" s="19"/>
      <c r="B36" s="19"/>
      <c r="C36" s="19"/>
      <c r="D36" s="36"/>
      <c r="E36" s="33"/>
      <c r="F36" s="34"/>
      <c r="G36" s="35"/>
      <c r="H36" s="37"/>
      <c r="I36" s="4"/>
    </row>
    <row r="37" spans="1:10" ht="19.5" thickTop="1" x14ac:dyDescent="0.3">
      <c r="A37" s="66" t="s">
        <v>22</v>
      </c>
      <c r="B37" s="66"/>
      <c r="C37" s="66"/>
      <c r="D37" s="38">
        <f>D21/D6</f>
        <v>0.41915168628030652</v>
      </c>
      <c r="E37" s="39">
        <v>0.42097574957147271</v>
      </c>
      <c r="F37" s="40" t="s">
        <v>23</v>
      </c>
      <c r="G37" s="41">
        <f>D37-E37</f>
        <v>-1.8240632911661891E-3</v>
      </c>
      <c r="H37" s="23">
        <f>G37/E37</f>
        <v>-4.3329414889645614E-3</v>
      </c>
      <c r="I37" s="4"/>
    </row>
    <row r="38" spans="1:10" ht="17.25" customHeight="1" thickBot="1" x14ac:dyDescent="0.35">
      <c r="A38" s="67" t="s">
        <v>24</v>
      </c>
      <c r="B38" s="67"/>
      <c r="C38" s="67"/>
      <c r="D38" s="42">
        <f>D21/'[2]Mercado Potencial 2022'!H15</f>
        <v>0.77325501011404596</v>
      </c>
      <c r="E38" s="41">
        <v>0.80354855841622796</v>
      </c>
      <c r="F38" s="40" t="s">
        <v>23</v>
      </c>
      <c r="G38" s="41">
        <f>D38-E38</f>
        <v>-3.0293548302182005E-2</v>
      </c>
      <c r="H38" s="43">
        <f>G38/E38</f>
        <v>-3.769971084496717E-2</v>
      </c>
      <c r="I38" s="4"/>
    </row>
    <row r="39" spans="1:10" ht="18.75" thickTop="1" thickBot="1" x14ac:dyDescent="0.35">
      <c r="A39" s="18"/>
      <c r="B39" s="18"/>
      <c r="C39" s="18"/>
      <c r="D39" s="44"/>
      <c r="E39" s="33"/>
      <c r="F39" s="45"/>
      <c r="G39" s="35"/>
      <c r="H39" s="46"/>
      <c r="I39" s="4"/>
    </row>
    <row r="40" spans="1:10" ht="19.5" thickTop="1" x14ac:dyDescent="0.3">
      <c r="A40" s="17"/>
      <c r="B40" s="18"/>
      <c r="C40" s="19" t="s">
        <v>25</v>
      </c>
      <c r="D40" s="47">
        <f>D41+D49+D53+D54+D55+D56+D57+D58+D61+D62+D59+D60</f>
        <v>6327250681.5600004</v>
      </c>
      <c r="E40" s="26">
        <v>5860955236.6900005</v>
      </c>
      <c r="F40" s="23">
        <f>D40/D$40</f>
        <v>1</v>
      </c>
      <c r="G40" s="26">
        <f>D40-E40</f>
        <v>466295444.86999989</v>
      </c>
      <c r="H40" s="23">
        <f t="shared" ref="H40:H62" si="6">G40/E40</f>
        <v>7.955963252388569E-2</v>
      </c>
      <c r="I40" s="4"/>
      <c r="J40" s="48"/>
    </row>
    <row r="41" spans="1:10" x14ac:dyDescent="0.3">
      <c r="A41" s="64" t="s">
        <v>26</v>
      </c>
      <c r="B41" s="64"/>
      <c r="C41" s="64"/>
      <c r="D41" s="47">
        <f>SUM(D42:D48)</f>
        <v>4348201680.9000006</v>
      </c>
      <c r="E41" s="26">
        <v>4168731951.4300003</v>
      </c>
      <c r="F41" s="23">
        <f t="shared" ref="F41:F62" si="7">D41/D$40</f>
        <v>0.68721817733131763</v>
      </c>
      <c r="G41" s="26">
        <f>D41-E41</f>
        <v>179469729.47000027</v>
      </c>
      <c r="H41" s="23">
        <f t="shared" si="6"/>
        <v>4.3051395858742313E-2</v>
      </c>
      <c r="I41" s="4"/>
    </row>
    <row r="42" spans="1:10" x14ac:dyDescent="0.3">
      <c r="A42" s="24"/>
      <c r="B42" s="24"/>
      <c r="C42" s="24" t="s">
        <v>7</v>
      </c>
      <c r="D42" s="47">
        <f>'[2]Individualizacion 2022'!B503+'[2]Individualizacion 2022'!C503</f>
        <v>66454177.030000001</v>
      </c>
      <c r="E42" s="26">
        <v>49656130.870000005</v>
      </c>
      <c r="F42" s="23">
        <f t="shared" si="7"/>
        <v>1.0502851929618117E-2</v>
      </c>
      <c r="G42" s="26">
        <f t="shared" ref="G42:G62" si="8">D42-E42</f>
        <v>16798046.159999996</v>
      </c>
      <c r="H42" s="23">
        <f t="shared" si="6"/>
        <v>0.33828745545997863</v>
      </c>
      <c r="I42" s="4"/>
    </row>
    <row r="43" spans="1:10" x14ac:dyDescent="0.3">
      <c r="A43" s="64" t="s">
        <v>8</v>
      </c>
      <c r="B43" s="64"/>
      <c r="C43" s="64"/>
      <c r="D43" s="47">
        <f>'[2]Individualizacion 2022'!B504+'[2]Individualizacion 2022'!C504</f>
        <v>1095016251.45</v>
      </c>
      <c r="E43" s="26">
        <v>1039985797.12</v>
      </c>
      <c r="F43" s="23">
        <f>D43/D$40</f>
        <v>0.17306351629804889</v>
      </c>
      <c r="G43" s="26">
        <f t="shared" si="8"/>
        <v>55030454.330000043</v>
      </c>
      <c r="H43" s="23">
        <f t="shared" si="6"/>
        <v>5.2914621028858425E-2</v>
      </c>
      <c r="I43" s="4"/>
    </row>
    <row r="44" spans="1:10" x14ac:dyDescent="0.3">
      <c r="A44" s="24"/>
      <c r="B44" s="24"/>
      <c r="C44" s="24" t="s">
        <v>9</v>
      </c>
      <c r="D44" s="47">
        <f>'[2]Individualizacion 2022'!B505+'[2]Individualizacion 2022'!C505</f>
        <v>30144693.010000002</v>
      </c>
      <c r="E44" s="26">
        <v>22671850.34</v>
      </c>
      <c r="F44" s="23">
        <f t="shared" si="7"/>
        <v>4.7642640582983425E-3</v>
      </c>
      <c r="G44" s="26">
        <f t="shared" si="8"/>
        <v>7472842.6700000018</v>
      </c>
      <c r="H44" s="23">
        <f t="shared" si="6"/>
        <v>0.32960885670701734</v>
      </c>
      <c r="I44" s="4"/>
    </row>
    <row r="45" spans="1:10" x14ac:dyDescent="0.3">
      <c r="A45" s="64" t="s">
        <v>10</v>
      </c>
      <c r="B45" s="64"/>
      <c r="C45" s="64"/>
      <c r="D45" s="47">
        <f>'[2]Individualizacion 2022'!B506+'[2]Individualizacion 2022'!C506</f>
        <v>1545977863.99</v>
      </c>
      <c r="E45" s="26">
        <v>1393771913.8</v>
      </c>
      <c r="F45" s="23">
        <f t="shared" si="7"/>
        <v>0.24433643327828999</v>
      </c>
      <c r="G45" s="26">
        <f t="shared" si="8"/>
        <v>152205950.19000006</v>
      </c>
      <c r="H45" s="23">
        <f t="shared" si="6"/>
        <v>0.1092043459069451</v>
      </c>
      <c r="I45" s="4"/>
    </row>
    <row r="46" spans="1:10" x14ac:dyDescent="0.3">
      <c r="A46" s="64" t="s">
        <v>11</v>
      </c>
      <c r="B46" s="64"/>
      <c r="C46" s="64"/>
      <c r="D46" s="47">
        <f>'[2]Individualizacion 2022'!B507+'[2]Individualizacion 2022'!C507</f>
        <v>630920466.80000007</v>
      </c>
      <c r="E46" s="26">
        <v>749480767.21000004</v>
      </c>
      <c r="F46" s="23">
        <f t="shared" si="7"/>
        <v>9.9714789021832298E-2</v>
      </c>
      <c r="G46" s="26">
        <f t="shared" si="8"/>
        <v>-118560300.40999997</v>
      </c>
      <c r="H46" s="23">
        <f t="shared" si="6"/>
        <v>-0.15818991706931965</v>
      </c>
      <c r="I46" s="4"/>
    </row>
    <row r="47" spans="1:10" x14ac:dyDescent="0.3">
      <c r="A47" s="64" t="s">
        <v>12</v>
      </c>
      <c r="B47" s="64"/>
      <c r="C47" s="64"/>
      <c r="D47" s="47">
        <f>'[2]Individualizacion 2022'!B508+'[2]Individualizacion 2022'!C508</f>
        <v>34853528.289999999</v>
      </c>
      <c r="E47" s="26">
        <v>31733404.98</v>
      </c>
      <c r="F47" s="23">
        <f t="shared" si="7"/>
        <v>5.5084791237332122E-3</v>
      </c>
      <c r="G47" s="26">
        <f t="shared" si="8"/>
        <v>3120123.3099999987</v>
      </c>
      <c r="H47" s="23">
        <f t="shared" si="6"/>
        <v>9.8322991559413764E-2</v>
      </c>
      <c r="I47" s="4"/>
    </row>
    <row r="48" spans="1:10" x14ac:dyDescent="0.3">
      <c r="A48" s="64" t="s">
        <v>13</v>
      </c>
      <c r="B48" s="64"/>
      <c r="C48" s="64"/>
      <c r="D48" s="47">
        <f>'[2]Individualizacion 2022'!B509+'[2]Individualizacion 2022'!C509</f>
        <v>944834700.33000004</v>
      </c>
      <c r="E48" s="26">
        <v>881432087.11000001</v>
      </c>
      <c r="F48" s="23">
        <f t="shared" si="7"/>
        <v>0.14932784362149668</v>
      </c>
      <c r="G48" s="26">
        <f t="shared" si="8"/>
        <v>63402613.220000029</v>
      </c>
      <c r="H48" s="23">
        <f t="shared" si="6"/>
        <v>7.1931365044675954E-2</v>
      </c>
      <c r="I48" s="4"/>
    </row>
    <row r="49" spans="1:9" x14ac:dyDescent="0.3">
      <c r="A49" s="64" t="s">
        <v>14</v>
      </c>
      <c r="B49" s="64"/>
      <c r="C49" s="64"/>
      <c r="D49" s="47">
        <f>D67+D74</f>
        <v>869626455.76000011</v>
      </c>
      <c r="E49" s="26">
        <v>707370461.10000002</v>
      </c>
      <c r="F49" s="23">
        <f t="shared" si="7"/>
        <v>0.13744144171407974</v>
      </c>
      <c r="G49" s="26">
        <f t="shared" si="8"/>
        <v>162255994.66000009</v>
      </c>
      <c r="H49" s="23">
        <f t="shared" si="6"/>
        <v>0.22937909282737518</v>
      </c>
      <c r="I49" s="4"/>
    </row>
    <row r="50" spans="1:9" x14ac:dyDescent="0.3">
      <c r="A50" s="24"/>
      <c r="B50" s="24"/>
      <c r="C50" s="24" t="s">
        <v>15</v>
      </c>
      <c r="D50" s="47">
        <f>D68+D75</f>
        <v>205264.18</v>
      </c>
      <c r="E50" s="26">
        <v>11740570.93</v>
      </c>
      <c r="F50" s="23">
        <f>D50/D$40</f>
        <v>3.2441290906683592E-5</v>
      </c>
      <c r="G50" s="26">
        <f>D50-E50</f>
        <v>-11535306.75</v>
      </c>
      <c r="H50" s="23">
        <f>G50/E50</f>
        <v>-0.98251667817316279</v>
      </c>
      <c r="I50" s="4"/>
    </row>
    <row r="51" spans="1:9" x14ac:dyDescent="0.3">
      <c r="A51" s="24"/>
      <c r="B51" s="24"/>
      <c r="C51" s="24" t="s">
        <v>16</v>
      </c>
      <c r="D51" s="47">
        <f>D69+D76</f>
        <v>1086259.01</v>
      </c>
      <c r="E51" s="26">
        <v>51046018.390000001</v>
      </c>
      <c r="F51" s="23">
        <f>D51/D$40</f>
        <v>1.7167946469479536E-4</v>
      </c>
      <c r="G51" s="26">
        <f>D51-E51</f>
        <v>-49959759.380000003</v>
      </c>
      <c r="H51" s="23">
        <f>G51/E51</f>
        <v>-0.97872000511967849</v>
      </c>
      <c r="I51" s="4"/>
    </row>
    <row r="52" spans="1:9" x14ac:dyDescent="0.3">
      <c r="A52" s="24"/>
      <c r="B52" s="24"/>
      <c r="C52" s="24" t="s">
        <v>17</v>
      </c>
      <c r="D52" s="47">
        <f>D70+D77</f>
        <v>868334932.57000005</v>
      </c>
      <c r="E52" s="26">
        <v>644583871.77999997</v>
      </c>
      <c r="F52" s="23">
        <f>D52/D$40</f>
        <v>0.13723732095847826</v>
      </c>
      <c r="G52" s="26">
        <f>D52-E52</f>
        <v>223751060.79000008</v>
      </c>
      <c r="H52" s="23">
        <f>G52/E52</f>
        <v>0.34712482050181914</v>
      </c>
      <c r="I52" s="4"/>
    </row>
    <row r="53" spans="1:9" x14ac:dyDescent="0.3">
      <c r="A53" s="24"/>
      <c r="B53" s="24"/>
      <c r="C53" s="24" t="s">
        <v>18</v>
      </c>
      <c r="D53" s="47">
        <f>+'[2]Individualizacion 2022'!H515</f>
        <v>97768356.079999998</v>
      </c>
      <c r="E53" s="26">
        <v>117222612.69</v>
      </c>
      <c r="F53" s="23">
        <f t="shared" si="7"/>
        <v>1.5451949195712118E-2</v>
      </c>
      <c r="G53" s="26">
        <f t="shared" si="8"/>
        <v>-19454256.609999999</v>
      </c>
      <c r="H53" s="23">
        <f t="shared" si="6"/>
        <v>-0.1659599301155962</v>
      </c>
      <c r="I53" s="4"/>
    </row>
    <row r="54" spans="1:9" x14ac:dyDescent="0.3">
      <c r="A54" s="64" t="s">
        <v>27</v>
      </c>
      <c r="B54" s="64"/>
      <c r="C54" s="64"/>
      <c r="D54" s="47">
        <f>+'[2]Individualizacion 2022'!H520</f>
        <v>242357446.83000001</v>
      </c>
      <c r="E54" s="26">
        <v>227048499.53999999</v>
      </c>
      <c r="F54" s="23">
        <f t="shared" si="7"/>
        <v>3.8303752929581436E-2</v>
      </c>
      <c r="G54" s="26">
        <f t="shared" si="8"/>
        <v>15308947.290000021</v>
      </c>
      <c r="H54" s="23">
        <f t="shared" si="6"/>
        <v>6.7425890596132243E-2</v>
      </c>
      <c r="I54" s="4"/>
    </row>
    <row r="55" spans="1:9" x14ac:dyDescent="0.3">
      <c r="A55" s="64" t="s">
        <v>28</v>
      </c>
      <c r="B55" s="64"/>
      <c r="C55" s="64"/>
      <c r="D55" s="47">
        <f>+'[2]Individualizacion 2022'!D522</f>
        <v>568705128.30000007</v>
      </c>
      <c r="E55" s="26">
        <v>500970209.40000004</v>
      </c>
      <c r="F55" s="23">
        <f t="shared" si="7"/>
        <v>8.9881870803289285E-2</v>
      </c>
      <c r="G55" s="26">
        <f t="shared" si="8"/>
        <v>67734918.900000036</v>
      </c>
      <c r="H55" s="23">
        <f t="shared" si="6"/>
        <v>0.13520747866649499</v>
      </c>
      <c r="I55" s="4"/>
    </row>
    <row r="56" spans="1:9" ht="18.75" x14ac:dyDescent="0.3">
      <c r="A56" s="64" t="s">
        <v>29</v>
      </c>
      <c r="B56" s="64"/>
      <c r="C56" s="64"/>
      <c r="D56" s="47">
        <f>+'[2]Individualizacion 2022'!E522</f>
        <v>37995517.279999994</v>
      </c>
      <c r="E56" s="26">
        <v>39766389.640000001</v>
      </c>
      <c r="F56" s="23">
        <f t="shared" si="7"/>
        <v>6.0050595736207022E-3</v>
      </c>
      <c r="G56" s="26">
        <f>D56-E56</f>
        <v>-1770872.3600000069</v>
      </c>
      <c r="H56" s="23">
        <f t="shared" si="6"/>
        <v>-4.4531886752392814E-2</v>
      </c>
      <c r="I56" s="4"/>
    </row>
    <row r="57" spans="1:9" x14ac:dyDescent="0.3">
      <c r="A57" s="64" t="s">
        <v>30</v>
      </c>
      <c r="B57" s="64"/>
      <c r="C57" s="64"/>
      <c r="D57" s="47">
        <f>+'[2]Individualizacion 2022'!F522</f>
        <v>292.35000000000002</v>
      </c>
      <c r="E57" s="26">
        <v>10125.17</v>
      </c>
      <c r="F57" s="23">
        <f t="shared" si="7"/>
        <v>4.6204902368104112E-8</v>
      </c>
      <c r="G57" s="26">
        <f t="shared" si="8"/>
        <v>-9832.82</v>
      </c>
      <c r="H57" s="23">
        <f t="shared" si="6"/>
        <v>-0.97112641071705463</v>
      </c>
      <c r="I57" s="4"/>
    </row>
    <row r="58" spans="1:9" x14ac:dyDescent="0.3">
      <c r="A58" s="64" t="s">
        <v>31</v>
      </c>
      <c r="B58" s="64"/>
      <c r="C58" s="64"/>
      <c r="D58" s="47">
        <f>+'[2]Individualizacion 2022'!G522</f>
        <v>2893404.9200000004</v>
      </c>
      <c r="E58" s="26">
        <v>15315444.940000001</v>
      </c>
      <c r="F58" s="23">
        <f t="shared" si="7"/>
        <v>4.5729260078670119E-4</v>
      </c>
      <c r="G58" s="26">
        <f t="shared" si="8"/>
        <v>-12422040.020000001</v>
      </c>
      <c r="H58" s="23">
        <f t="shared" si="6"/>
        <v>-0.81107927772681476</v>
      </c>
      <c r="I58" s="4"/>
    </row>
    <row r="59" spans="1:9" x14ac:dyDescent="0.3">
      <c r="A59" s="64" t="s">
        <v>32</v>
      </c>
      <c r="B59" s="64"/>
      <c r="C59" s="64"/>
      <c r="D59" s="47">
        <f>+'[2]Individualizacion 2022'!H517</f>
        <v>26495589.199999999</v>
      </c>
      <c r="E59" s="26">
        <v>24350818.890000001</v>
      </c>
      <c r="F59" s="23">
        <f t="shared" si="7"/>
        <v>4.1875358719732974E-3</v>
      </c>
      <c r="G59" s="26">
        <f t="shared" si="8"/>
        <v>2144770.3099999987</v>
      </c>
      <c r="H59" s="23">
        <f t="shared" si="6"/>
        <v>8.8077954161975974E-2</v>
      </c>
      <c r="I59" s="4"/>
    </row>
    <row r="60" spans="1:9" x14ac:dyDescent="0.3">
      <c r="A60" s="64" t="s">
        <v>33</v>
      </c>
      <c r="B60" s="64"/>
      <c r="C60" s="64"/>
      <c r="D60" s="47">
        <f>+'[2]Individualizacion 2022'!H518</f>
        <v>52989818.659999996</v>
      </c>
      <c r="E60" s="26">
        <v>48699857.979999997</v>
      </c>
      <c r="F60" s="23">
        <f t="shared" si="7"/>
        <v>8.3748568417610445E-3</v>
      </c>
      <c r="G60" s="26">
        <f t="shared" si="8"/>
        <v>4289960.68</v>
      </c>
      <c r="H60" s="23">
        <f t="shared" si="6"/>
        <v>8.8089798573166192E-2</v>
      </c>
      <c r="I60" s="4"/>
    </row>
    <row r="61" spans="1:9" x14ac:dyDescent="0.3">
      <c r="A61" s="64" t="s">
        <v>34</v>
      </c>
      <c r="B61" s="64"/>
      <c r="C61" s="64"/>
      <c r="D61" s="47">
        <f>+'[2]Individualizacion 2022'!H519</f>
        <v>42412975.609999999</v>
      </c>
      <c r="E61" s="26">
        <v>39733343.020000003</v>
      </c>
      <c r="F61" s="23">
        <f t="shared" si="7"/>
        <v>6.7032235238612308E-3</v>
      </c>
      <c r="G61" s="26">
        <f t="shared" si="8"/>
        <v>2679632.5899999961</v>
      </c>
      <c r="H61" s="23">
        <f t="shared" si="6"/>
        <v>6.74404010921303E-2</v>
      </c>
      <c r="I61" s="4"/>
    </row>
    <row r="62" spans="1:9" ht="19.5" thickBot="1" x14ac:dyDescent="0.35">
      <c r="A62" s="64" t="s">
        <v>21</v>
      </c>
      <c r="B62" s="64"/>
      <c r="C62" s="64"/>
      <c r="D62" s="47">
        <f>+'[2]Individualizacion 2022'!H521</f>
        <v>37804015.670000002</v>
      </c>
      <c r="E62" s="26">
        <v>44786199.759999998</v>
      </c>
      <c r="F62" s="23">
        <f t="shared" si="7"/>
        <v>5.974793409114513E-3</v>
      </c>
      <c r="G62" s="26">
        <f t="shared" si="8"/>
        <v>-6982184.0899999961</v>
      </c>
      <c r="H62" s="23">
        <f t="shared" si="6"/>
        <v>-0.15590034714747131</v>
      </c>
      <c r="I62" s="4"/>
    </row>
    <row r="63" spans="1:9" ht="18.75" thickTop="1" thickBot="1" x14ac:dyDescent="0.35">
      <c r="A63" s="18"/>
      <c r="B63" s="18"/>
      <c r="C63" s="18"/>
      <c r="D63" s="44" t="s">
        <v>35</v>
      </c>
      <c r="E63" s="33" t="s">
        <v>35</v>
      </c>
      <c r="F63" s="34"/>
      <c r="G63" s="35"/>
      <c r="H63" s="46"/>
      <c r="I63" s="4"/>
    </row>
    <row r="64" spans="1:9" ht="18" thickTop="1" x14ac:dyDescent="0.3">
      <c r="A64" s="17"/>
      <c r="B64" s="18"/>
      <c r="C64" s="19" t="s">
        <v>36</v>
      </c>
      <c r="D64" s="47">
        <f>D65+D72</f>
        <v>5315563877.04</v>
      </c>
      <c r="E64" s="26">
        <v>4993325025.2200003</v>
      </c>
      <c r="F64" s="23">
        <f>D64/D$64</f>
        <v>1</v>
      </c>
      <c r="G64" s="26">
        <f t="shared" ref="G64:G78" si="9">D64-E64</f>
        <v>322238851.81999969</v>
      </c>
      <c r="H64" s="23">
        <f t="shared" ref="H64:H78" si="10">G64/E64</f>
        <v>6.4533922825462817E-2</v>
      </c>
      <c r="I64" s="4"/>
    </row>
    <row r="65" spans="1:9" x14ac:dyDescent="0.3">
      <c r="A65" s="64" t="s">
        <v>37</v>
      </c>
      <c r="B65" s="64"/>
      <c r="C65" s="64"/>
      <c r="D65" s="47">
        <f>D66+D67+D71</f>
        <v>5046461089.21</v>
      </c>
      <c r="E65" s="26">
        <v>4746226103.4700003</v>
      </c>
      <c r="F65" s="23">
        <f t="shared" ref="F65:F78" si="11">D65/D$64</f>
        <v>0.94937455478761901</v>
      </c>
      <c r="G65" s="26">
        <f t="shared" si="9"/>
        <v>300234985.73999977</v>
      </c>
      <c r="H65" s="23">
        <f t="shared" si="10"/>
        <v>6.3257623887849723E-2</v>
      </c>
      <c r="I65" s="4"/>
    </row>
    <row r="66" spans="1:9" x14ac:dyDescent="0.3">
      <c r="A66" s="64" t="s">
        <v>38</v>
      </c>
      <c r="B66" s="64"/>
      <c r="C66" s="64"/>
      <c r="D66" s="47">
        <f>'[2]Individualizacion 2022'!B510</f>
        <v>4343673872.8699999</v>
      </c>
      <c r="E66" s="26">
        <v>4148903037.6999998</v>
      </c>
      <c r="F66" s="23">
        <f t="shared" si="11"/>
        <v>0.81716144765601006</v>
      </c>
      <c r="G66" s="26">
        <f t="shared" si="9"/>
        <v>194770835.17000008</v>
      </c>
      <c r="H66" s="23">
        <f t="shared" si="10"/>
        <v>4.6945140293751936E-2</v>
      </c>
      <c r="I66" s="4"/>
    </row>
    <row r="67" spans="1:9" x14ac:dyDescent="0.3">
      <c r="A67" s="64" t="s">
        <v>14</v>
      </c>
      <c r="B67" s="64"/>
      <c r="C67" s="64"/>
      <c r="D67" s="47">
        <f>'[2]Individualizacion 2022'!B514</f>
        <v>605088145.53000009</v>
      </c>
      <c r="E67" s="26">
        <v>480596453.72000003</v>
      </c>
      <c r="F67" s="23">
        <f t="shared" si="11"/>
        <v>0.11383329398854795</v>
      </c>
      <c r="G67" s="26">
        <f t="shared" si="9"/>
        <v>124491691.81000006</v>
      </c>
      <c r="H67" s="23">
        <f t="shared" si="10"/>
        <v>0.25903581028612849</v>
      </c>
      <c r="I67" s="4"/>
    </row>
    <row r="68" spans="1:9" x14ac:dyDescent="0.3">
      <c r="A68" s="24"/>
      <c r="B68" s="24"/>
      <c r="C68" s="24" t="s">
        <v>15</v>
      </c>
      <c r="D68" s="47">
        <f>'[2]Individualizacion 2022'!B511</f>
        <v>205264.18</v>
      </c>
      <c r="E68" s="26">
        <v>4869499.67</v>
      </c>
      <c r="F68" s="23">
        <f>D68/D$64</f>
        <v>3.8615692473683987E-5</v>
      </c>
      <c r="G68" s="26">
        <f>D68-E68</f>
        <v>-4664235.49</v>
      </c>
      <c r="H68" s="23">
        <f>G68/E68</f>
        <v>-0.95784696705811678</v>
      </c>
      <c r="I68" s="4"/>
    </row>
    <row r="69" spans="1:9" x14ac:dyDescent="0.3">
      <c r="A69" s="24"/>
      <c r="B69" s="24"/>
      <c r="C69" s="24" t="s">
        <v>16</v>
      </c>
      <c r="D69" s="47">
        <f>'[2]Individualizacion 2022'!B512</f>
        <v>824372.65</v>
      </c>
      <c r="E69" s="26">
        <v>27316907.370000001</v>
      </c>
      <c r="F69" s="23">
        <f>D69/D$64</f>
        <v>1.55086585180697E-4</v>
      </c>
      <c r="G69" s="26">
        <f>D69-E69</f>
        <v>-26492534.720000003</v>
      </c>
      <c r="H69" s="23">
        <f>G69/E69</f>
        <v>-0.96982188946815617</v>
      </c>
      <c r="I69" s="4"/>
    </row>
    <row r="70" spans="1:9" x14ac:dyDescent="0.3">
      <c r="A70" s="64" t="s">
        <v>17</v>
      </c>
      <c r="B70" s="64"/>
      <c r="C70" s="64"/>
      <c r="D70" s="47">
        <f>'[2]Individualizacion 2022'!B513</f>
        <v>604058508.70000005</v>
      </c>
      <c r="E70" s="26">
        <v>448410046.68000001</v>
      </c>
      <c r="F70" s="23">
        <f>D70/D$64</f>
        <v>0.11363959171089356</v>
      </c>
      <c r="G70" s="26">
        <f>D70-E70</f>
        <v>155648462.02000004</v>
      </c>
      <c r="H70" s="23">
        <f>G70/E70</f>
        <v>0.34711189718520258</v>
      </c>
      <c r="I70" s="4"/>
    </row>
    <row r="71" spans="1:9" x14ac:dyDescent="0.3">
      <c r="A71" s="24"/>
      <c r="B71" s="24"/>
      <c r="C71" s="24" t="s">
        <v>18</v>
      </c>
      <c r="D71" s="47">
        <f>'[2]Individualizacion 2022'!B515</f>
        <v>97699070.810000002</v>
      </c>
      <c r="E71" s="26">
        <v>116726612.05</v>
      </c>
      <c r="F71" s="23">
        <f t="shared" si="11"/>
        <v>1.8379813143060985E-2</v>
      </c>
      <c r="G71" s="26">
        <f t="shared" si="9"/>
        <v>-19027541.239999995</v>
      </c>
      <c r="H71" s="23">
        <f t="shared" si="10"/>
        <v>-0.16300945350705048</v>
      </c>
      <c r="I71" s="4"/>
    </row>
    <row r="72" spans="1:9" x14ac:dyDescent="0.3">
      <c r="A72" s="64" t="s">
        <v>39</v>
      </c>
      <c r="B72" s="64"/>
      <c r="C72" s="64"/>
      <c r="D72" s="47">
        <f>D73+D74+D78</f>
        <v>269102787.82999998</v>
      </c>
      <c r="E72" s="26">
        <v>247098921.74999997</v>
      </c>
      <c r="F72" s="23">
        <f t="shared" si="11"/>
        <v>5.0625445212380986E-2</v>
      </c>
      <c r="G72" s="26">
        <f t="shared" si="9"/>
        <v>22003866.080000013</v>
      </c>
      <c r="H72" s="23">
        <f t="shared" si="10"/>
        <v>8.9048814637330623E-2</v>
      </c>
      <c r="I72" s="4"/>
    </row>
    <row r="73" spans="1:9" x14ac:dyDescent="0.3">
      <c r="A73" s="64" t="s">
        <v>38</v>
      </c>
      <c r="B73" s="64"/>
      <c r="C73" s="64"/>
      <c r="D73" s="47">
        <f>'[2]Individualizacion 2022'!C510</f>
        <v>4527808.0299999993</v>
      </c>
      <c r="E73" s="26">
        <v>19828913.729999997</v>
      </c>
      <c r="F73" s="23">
        <f t="shared" si="11"/>
        <v>8.5180201663220974E-4</v>
      </c>
      <c r="G73" s="26">
        <f t="shared" si="9"/>
        <v>-15301105.699999997</v>
      </c>
      <c r="H73" s="23">
        <f t="shared" si="10"/>
        <v>-0.77165627468792264</v>
      </c>
      <c r="I73" s="4"/>
    </row>
    <row r="74" spans="1:9" x14ac:dyDescent="0.3">
      <c r="A74" s="64" t="s">
        <v>14</v>
      </c>
      <c r="B74" s="64"/>
      <c r="C74" s="64"/>
      <c r="D74" s="47">
        <f>'[2]Individualizacion 2022'!C514</f>
        <v>264538310.23000002</v>
      </c>
      <c r="E74" s="26">
        <v>226774007.38</v>
      </c>
      <c r="F74" s="23">
        <f t="shared" si="11"/>
        <v>4.9766744667041715E-2</v>
      </c>
      <c r="G74" s="26">
        <f t="shared" si="9"/>
        <v>37764302.850000024</v>
      </c>
      <c r="H74" s="23">
        <f t="shared" si="10"/>
        <v>0.16652835695900214</v>
      </c>
      <c r="I74" s="4"/>
    </row>
    <row r="75" spans="1:9" x14ac:dyDescent="0.3">
      <c r="A75" s="24"/>
      <c r="B75" s="24"/>
      <c r="C75" s="24" t="s">
        <v>15</v>
      </c>
      <c r="D75" s="47">
        <f>'[2]Individualizacion 2022'!C511</f>
        <v>0</v>
      </c>
      <c r="E75" s="26">
        <v>6871071.2599999998</v>
      </c>
      <c r="F75" s="23">
        <f t="shared" si="11"/>
        <v>0</v>
      </c>
      <c r="G75" s="26">
        <f t="shared" si="9"/>
        <v>-6871071.2599999998</v>
      </c>
      <c r="H75" s="23">
        <f t="shared" si="10"/>
        <v>-1</v>
      </c>
      <c r="I75" s="4"/>
    </row>
    <row r="76" spans="1:9" x14ac:dyDescent="0.3">
      <c r="A76" s="24"/>
      <c r="B76" s="24"/>
      <c r="C76" s="24" t="s">
        <v>16</v>
      </c>
      <c r="D76" s="47">
        <f>'[2]Individualizacion 2022'!C512</f>
        <v>261886.36</v>
      </c>
      <c r="E76" s="26">
        <v>23729111.02</v>
      </c>
      <c r="F76" s="23">
        <f>D76/D$64</f>
        <v>4.9267841767679555E-5</v>
      </c>
      <c r="G76" s="26">
        <f>D76-E76</f>
        <v>-23467224.66</v>
      </c>
      <c r="H76" s="23">
        <f>G76/E76</f>
        <v>-0.9889634988947007</v>
      </c>
      <c r="I76" s="4"/>
    </row>
    <row r="77" spans="1:9" x14ac:dyDescent="0.3">
      <c r="A77" s="64" t="s">
        <v>17</v>
      </c>
      <c r="B77" s="64"/>
      <c r="C77" s="64"/>
      <c r="D77" s="47">
        <f>'[2]Individualizacion 2022'!C513</f>
        <v>264276423.87</v>
      </c>
      <c r="E77" s="26">
        <v>196173825.09999999</v>
      </c>
      <c r="F77" s="23">
        <f>D77/D$64</f>
        <v>4.9717476825274033E-2</v>
      </c>
      <c r="G77" s="26">
        <f>D77-E77</f>
        <v>68102598.770000011</v>
      </c>
      <c r="H77" s="23">
        <f>G77/E77</f>
        <v>0.34715436034998337</v>
      </c>
      <c r="I77" s="4"/>
    </row>
    <row r="78" spans="1:9" ht="18" thickBot="1" x14ac:dyDescent="0.35">
      <c r="A78" s="24"/>
      <c r="B78" s="24"/>
      <c r="C78" s="24" t="s">
        <v>18</v>
      </c>
      <c r="D78" s="47">
        <f>'[2]Individualizacion 2022'!C515</f>
        <v>36669.57</v>
      </c>
      <c r="E78" s="26">
        <v>496000.64</v>
      </c>
      <c r="F78" s="23">
        <f t="shared" si="11"/>
        <v>6.8985287070653445E-6</v>
      </c>
      <c r="G78" s="26">
        <f t="shared" si="9"/>
        <v>-459331.07</v>
      </c>
      <c r="H78" s="23">
        <f t="shared" si="10"/>
        <v>-0.92606951071676036</v>
      </c>
      <c r="I78" s="4"/>
    </row>
    <row r="79" spans="1:9" ht="18.75" thickTop="1" thickBot="1" x14ac:dyDescent="0.35">
      <c r="A79" s="18"/>
      <c r="B79" s="18"/>
      <c r="C79" s="18"/>
      <c r="D79" s="49" t="s">
        <v>35</v>
      </c>
      <c r="E79" s="33" t="s">
        <v>35</v>
      </c>
      <c r="F79" s="34"/>
      <c r="G79" s="35"/>
      <c r="H79" s="46"/>
      <c r="I79" s="4"/>
    </row>
    <row r="80" spans="1:9" ht="18" thickTop="1" x14ac:dyDescent="0.3">
      <c r="A80" s="17"/>
      <c r="B80" s="18"/>
      <c r="C80" s="19" t="s">
        <v>40</v>
      </c>
      <c r="D80" s="25">
        <f>D81+D89+D90+D93+D94</f>
        <v>1044452002450.33</v>
      </c>
      <c r="E80" s="26">
        <v>914936822859.84998</v>
      </c>
      <c r="F80" s="23">
        <f>D80/D$80</f>
        <v>1</v>
      </c>
      <c r="G80" s="26">
        <f>D80-E80</f>
        <v>129515179590.47998</v>
      </c>
      <c r="H80" s="23">
        <f t="shared" ref="H80:H94" si="12">G80/E80</f>
        <v>0.14155641827339493</v>
      </c>
      <c r="I80" s="4"/>
    </row>
    <row r="81" spans="1:9" x14ac:dyDescent="0.3">
      <c r="A81" s="64" t="s">
        <v>41</v>
      </c>
      <c r="B81" s="64"/>
      <c r="C81" s="64"/>
      <c r="D81" s="25">
        <f>SUM(D82:D88)</f>
        <v>826015234177.41003</v>
      </c>
      <c r="E81" s="26">
        <v>721008586439.94006</v>
      </c>
      <c r="F81" s="23">
        <f t="shared" ref="F81:F94" si="13">D81/D$80</f>
        <v>0.79085992677455952</v>
      </c>
      <c r="G81" s="26">
        <f>D81-E81</f>
        <v>105006647737.46997</v>
      </c>
      <c r="H81" s="23">
        <f t="shared" si="12"/>
        <v>0.14563855370426579</v>
      </c>
      <c r="I81" s="4"/>
    </row>
    <row r="82" spans="1:9" x14ac:dyDescent="0.3">
      <c r="A82" s="24"/>
      <c r="B82" s="24"/>
      <c r="C82" s="24" t="s">
        <v>7</v>
      </c>
      <c r="D82" s="25">
        <f>'[2]Patrimonio 2022'!G217</f>
        <v>10712972556.280001</v>
      </c>
      <c r="E82" s="26">
        <v>7706900293.9200001</v>
      </c>
      <c r="F82" s="23">
        <f t="shared" si="13"/>
        <v>1.0257027159837791E-2</v>
      </c>
      <c r="G82" s="26">
        <f t="shared" ref="G82:G94" si="14">D82-E82</f>
        <v>3006072262.3600006</v>
      </c>
      <c r="H82" s="23">
        <f t="shared" si="12"/>
        <v>0.39004945538629859</v>
      </c>
      <c r="I82" s="4"/>
    </row>
    <row r="83" spans="1:9" x14ac:dyDescent="0.3">
      <c r="A83" s="64" t="s">
        <v>8</v>
      </c>
      <c r="B83" s="64"/>
      <c r="C83" s="64"/>
      <c r="D83" s="25">
        <f>'[2]Patrimonio 2022'!G218</f>
        <v>199031288732.54001</v>
      </c>
      <c r="E83" s="26">
        <v>171315622610.94</v>
      </c>
      <c r="F83" s="23">
        <f>+D83/D80</f>
        <v>0.19056049322094643</v>
      </c>
      <c r="G83" s="26">
        <f t="shared" si="14"/>
        <v>27715666121.600006</v>
      </c>
      <c r="H83" s="23">
        <f t="shared" si="12"/>
        <v>0.16178131158850961</v>
      </c>
      <c r="I83" s="4"/>
    </row>
    <row r="84" spans="1:9" x14ac:dyDescent="0.3">
      <c r="A84" s="24"/>
      <c r="B84" s="24"/>
      <c r="C84" s="24" t="s">
        <v>9</v>
      </c>
      <c r="D84" s="25">
        <f>'[2]Patrimonio 2022'!G219</f>
        <v>6264358790.1300001</v>
      </c>
      <c r="E84" s="26">
        <v>3890632267.7399998</v>
      </c>
      <c r="F84" s="23">
        <f t="shared" si="13"/>
        <v>5.9977469289479472E-3</v>
      </c>
      <c r="G84" s="26">
        <f t="shared" si="14"/>
        <v>2373726522.3900003</v>
      </c>
      <c r="H84" s="23">
        <f t="shared" si="12"/>
        <v>0.61011330782203599</v>
      </c>
      <c r="I84" s="4"/>
    </row>
    <row r="85" spans="1:9" x14ac:dyDescent="0.3">
      <c r="A85" s="64" t="s">
        <v>10</v>
      </c>
      <c r="B85" s="64"/>
      <c r="C85" s="64"/>
      <c r="D85" s="25">
        <f>'[2]Patrimonio 2022'!G220</f>
        <v>284081263033.02002</v>
      </c>
      <c r="E85" s="26">
        <v>251921241974.82001</v>
      </c>
      <c r="F85" s="23">
        <f t="shared" si="13"/>
        <v>0.27199073041801153</v>
      </c>
      <c r="G85" s="26">
        <f t="shared" si="14"/>
        <v>32160021058.200012</v>
      </c>
      <c r="H85" s="23">
        <f t="shared" si="12"/>
        <v>0.127659028695224</v>
      </c>
      <c r="I85" s="4"/>
    </row>
    <row r="86" spans="1:9" x14ac:dyDescent="0.3">
      <c r="A86" s="64" t="s">
        <v>11</v>
      </c>
      <c r="B86" s="64"/>
      <c r="C86" s="64"/>
      <c r="D86" s="25">
        <f>'[2]Patrimonio 2022'!G221</f>
        <v>142123793899.95001</v>
      </c>
      <c r="E86" s="26">
        <v>123695521271.2</v>
      </c>
      <c r="F86" s="23">
        <f t="shared" si="13"/>
        <v>0.13607498819143568</v>
      </c>
      <c r="G86" s="26">
        <f t="shared" si="14"/>
        <v>18428272628.750015</v>
      </c>
      <c r="H86" s="23">
        <f t="shared" si="12"/>
        <v>0.14898092056499274</v>
      </c>
      <c r="I86" s="4"/>
    </row>
    <row r="87" spans="1:9" x14ac:dyDescent="0.3">
      <c r="A87" s="64" t="s">
        <v>12</v>
      </c>
      <c r="B87" s="64"/>
      <c r="C87" s="64"/>
      <c r="D87" s="25">
        <f>'[2]Patrimonio 2022'!G222</f>
        <v>8098862505.1300001</v>
      </c>
      <c r="E87" s="26">
        <v>7233485760.9200001</v>
      </c>
      <c r="F87" s="23">
        <f t="shared" si="13"/>
        <v>7.7541739458871399E-3</v>
      </c>
      <c r="G87" s="26">
        <f t="shared" si="14"/>
        <v>865376744.21000004</v>
      </c>
      <c r="H87" s="23">
        <f t="shared" si="12"/>
        <v>0.11963481685210865</v>
      </c>
      <c r="I87" s="4"/>
    </row>
    <row r="88" spans="1:9" x14ac:dyDescent="0.3">
      <c r="A88" s="64" t="s">
        <v>13</v>
      </c>
      <c r="B88" s="64"/>
      <c r="C88" s="64"/>
      <c r="D88" s="25">
        <f>'[2]Patrimonio 2022'!G223</f>
        <v>175702694660.35999</v>
      </c>
      <c r="E88" s="26">
        <v>155245182260.39999</v>
      </c>
      <c r="F88" s="23">
        <f t="shared" si="13"/>
        <v>0.16822476690949301</v>
      </c>
      <c r="G88" s="26">
        <f t="shared" si="14"/>
        <v>20457512399.959991</v>
      </c>
      <c r="H88" s="23">
        <f t="shared" si="12"/>
        <v>0.13177550570068997</v>
      </c>
      <c r="I88" s="4"/>
    </row>
    <row r="89" spans="1:9" x14ac:dyDescent="0.3">
      <c r="A89" s="64" t="s">
        <v>27</v>
      </c>
      <c r="B89" s="64"/>
      <c r="C89" s="64"/>
      <c r="D89" s="25">
        <f>'[2]Patrimonio 2022'!G230</f>
        <v>60882365677.760002</v>
      </c>
      <c r="E89" s="26">
        <v>51722974456.849998</v>
      </c>
      <c r="F89" s="23">
        <f t="shared" si="13"/>
        <v>5.8291204894937554E-2</v>
      </c>
      <c r="G89" s="26">
        <f t="shared" si="14"/>
        <v>9159391220.9100037</v>
      </c>
      <c r="H89" s="23">
        <f t="shared" si="12"/>
        <v>0.177085546937198</v>
      </c>
      <c r="I89" s="4"/>
    </row>
    <row r="90" spans="1:9" x14ac:dyDescent="0.3">
      <c r="A90" s="64" t="s">
        <v>14</v>
      </c>
      <c r="B90" s="64"/>
      <c r="C90" s="64"/>
      <c r="D90" s="25">
        <f>SUM(D91:D92)</f>
        <v>45074824021.119995</v>
      </c>
      <c r="E90" s="26">
        <v>43425405346.630005</v>
      </c>
      <c r="F90" s="23">
        <f t="shared" si="13"/>
        <v>4.3156434106471617E-2</v>
      </c>
      <c r="G90" s="26">
        <f t="shared" si="14"/>
        <v>1649418674.4899902</v>
      </c>
      <c r="H90" s="23">
        <f t="shared" si="12"/>
        <v>3.7982804335941381E-2</v>
      </c>
      <c r="I90" s="4"/>
    </row>
    <row r="91" spans="1:9" x14ac:dyDescent="0.3">
      <c r="A91" s="64" t="s">
        <v>42</v>
      </c>
      <c r="B91" s="64"/>
      <c r="C91" s="64"/>
      <c r="D91" s="25">
        <f>'[2]Patrimonio 2022'!G228</f>
        <v>25596385858.619999</v>
      </c>
      <c r="E91" s="26">
        <v>25137419136.450001</v>
      </c>
      <c r="F91" s="23">
        <f t="shared" si="13"/>
        <v>2.4507000607562397E-2</v>
      </c>
      <c r="G91" s="26">
        <f t="shared" si="14"/>
        <v>458966722.16999817</v>
      </c>
      <c r="H91" s="23">
        <f t="shared" si="12"/>
        <v>1.8258307254163688E-2</v>
      </c>
      <c r="I91" s="4"/>
    </row>
    <row r="92" spans="1:9" x14ac:dyDescent="0.3">
      <c r="A92" s="64" t="s">
        <v>43</v>
      </c>
      <c r="B92" s="64"/>
      <c r="C92" s="64"/>
      <c r="D92" s="25">
        <f>'[2]Patrimonio 2022'!G229</f>
        <v>19478438162.5</v>
      </c>
      <c r="E92" s="26">
        <v>18287986210.18</v>
      </c>
      <c r="F92" s="23">
        <f t="shared" si="13"/>
        <v>1.8649433498909223E-2</v>
      </c>
      <c r="G92" s="26">
        <f t="shared" si="14"/>
        <v>1190451952.3199997</v>
      </c>
      <c r="H92" s="23">
        <f t="shared" si="12"/>
        <v>6.5094753388283674E-2</v>
      </c>
      <c r="I92" s="4"/>
    </row>
    <row r="93" spans="1:9" ht="18.75" x14ac:dyDescent="0.3">
      <c r="A93" s="64" t="s">
        <v>44</v>
      </c>
      <c r="B93" s="64"/>
      <c r="C93" s="64"/>
      <c r="D93" s="25">
        <f>'[2]Patrimonio 2022'!G231</f>
        <v>112391736018.45</v>
      </c>
      <c r="E93" s="26">
        <v>98682106263.229996</v>
      </c>
      <c r="F93" s="23">
        <f t="shared" si="13"/>
        <v>0.10760833025813928</v>
      </c>
      <c r="G93" s="26">
        <f t="shared" si="14"/>
        <v>13709629755.220001</v>
      </c>
      <c r="H93" s="23">
        <f t="shared" si="12"/>
        <v>0.13892721055882404</v>
      </c>
      <c r="I93" s="4"/>
    </row>
    <row r="94" spans="1:9" ht="19.5" thickBot="1" x14ac:dyDescent="0.35">
      <c r="A94" s="64" t="s">
        <v>45</v>
      </c>
      <c r="B94" s="64"/>
      <c r="C94" s="64"/>
      <c r="D94" s="25">
        <f>'[2]Patrimonio 2022'!G224</f>
        <v>87842555.590000004</v>
      </c>
      <c r="E94" s="26">
        <v>97750353.200000003</v>
      </c>
      <c r="F94" s="23">
        <f t="shared" si="13"/>
        <v>8.4103965892082683E-5</v>
      </c>
      <c r="G94" s="26">
        <f t="shared" si="14"/>
        <v>-9907797.6099999994</v>
      </c>
      <c r="H94" s="23">
        <f t="shared" si="12"/>
        <v>-0.10135817708738468</v>
      </c>
      <c r="I94" s="4"/>
    </row>
    <row r="95" spans="1:9" ht="18.75" thickTop="1" thickBot="1" x14ac:dyDescent="0.35">
      <c r="A95" s="18"/>
      <c r="B95" s="18"/>
      <c r="C95" s="18"/>
      <c r="D95" s="45"/>
      <c r="E95" s="33"/>
      <c r="F95" s="45"/>
      <c r="G95" s="35"/>
      <c r="H95" s="46"/>
      <c r="I95" s="4"/>
    </row>
    <row r="96" spans="1:9" ht="19.5" thickTop="1" x14ac:dyDescent="0.3">
      <c r="A96" s="17"/>
      <c r="B96" s="18"/>
      <c r="C96" s="19" t="s">
        <v>46</v>
      </c>
      <c r="D96" s="50"/>
      <c r="E96" s="51"/>
      <c r="F96" s="40"/>
      <c r="G96" s="26"/>
      <c r="H96" s="52"/>
      <c r="I96" s="4"/>
    </row>
    <row r="97" spans="1:9" ht="18.75" x14ac:dyDescent="0.3">
      <c r="A97" s="64" t="s">
        <v>47</v>
      </c>
      <c r="B97" s="64"/>
      <c r="C97" s="64"/>
      <c r="D97" s="53">
        <f>'[2]Rentabilidad 2022'!F177</f>
        <v>5.6599999999999998E-2</v>
      </c>
      <c r="E97" s="41">
        <v>0.12023236988898396</v>
      </c>
      <c r="F97" s="40" t="s">
        <v>23</v>
      </c>
      <c r="G97" s="41">
        <f>D97-E97</f>
        <v>-6.3632369888983964E-2</v>
      </c>
      <c r="H97" s="52">
        <f t="shared" ref="H97:H108" si="15">G97/E97</f>
        <v>-0.52924491089827674</v>
      </c>
      <c r="I97" s="4"/>
    </row>
    <row r="98" spans="1:9" x14ac:dyDescent="0.3">
      <c r="A98" s="24"/>
      <c r="B98" s="24"/>
      <c r="C98" s="24" t="s">
        <v>7</v>
      </c>
      <c r="D98" s="53">
        <f>'[2]Rentabilidad 2022'!F165</f>
        <v>6.5100000000000005E-2</v>
      </c>
      <c r="E98" s="41">
        <v>0.14226320101825962</v>
      </c>
      <c r="F98" s="40" t="s">
        <v>23</v>
      </c>
      <c r="G98" s="41">
        <f>D98-E98</f>
        <v>-7.7163201018259617E-2</v>
      </c>
      <c r="H98" s="23">
        <f t="shared" si="15"/>
        <v>-0.54239747500378288</v>
      </c>
      <c r="I98" s="4"/>
    </row>
    <row r="99" spans="1:9" x14ac:dyDescent="0.3">
      <c r="A99" s="64" t="s">
        <v>8</v>
      </c>
      <c r="B99" s="64"/>
      <c r="C99" s="64"/>
      <c r="D99" s="53">
        <f>'[2]Rentabilidad 2022'!F166</f>
        <v>5.04E-2</v>
      </c>
      <c r="E99" s="41">
        <v>0.13180441508707652</v>
      </c>
      <c r="F99" s="40" t="s">
        <v>23</v>
      </c>
      <c r="G99" s="41">
        <f>D99-E99</f>
        <v>-8.140441508707652E-2</v>
      </c>
      <c r="H99" s="23">
        <f t="shared" si="15"/>
        <v>-0.61761523719290234</v>
      </c>
      <c r="I99" s="4"/>
    </row>
    <row r="100" spans="1:9" x14ac:dyDescent="0.3">
      <c r="A100" s="24"/>
      <c r="B100" s="24"/>
      <c r="C100" s="24" t="s">
        <v>9</v>
      </c>
      <c r="D100" s="53">
        <f>'[2]Rentabilidad 2022'!F167</f>
        <v>7.2499999999999995E-2</v>
      </c>
      <c r="E100" s="41">
        <v>0.13026840098833303</v>
      </c>
      <c r="F100" s="40" t="s">
        <v>23</v>
      </c>
      <c r="G100" s="41">
        <f t="shared" ref="G100:G108" si="16">D100-E100</f>
        <v>-5.7768400988333038E-2</v>
      </c>
      <c r="H100" s="23">
        <f t="shared" si="15"/>
        <v>-0.44345674430675502</v>
      </c>
      <c r="I100" s="4"/>
    </row>
    <row r="101" spans="1:9" x14ac:dyDescent="0.3">
      <c r="A101" s="64" t="s">
        <v>10</v>
      </c>
      <c r="B101" s="64"/>
      <c r="C101" s="64"/>
      <c r="D101" s="53">
        <f>'[2]Rentabilidad 2022'!F168</f>
        <v>4.7699999999999999E-2</v>
      </c>
      <c r="E101" s="41">
        <v>0.11972082319374033</v>
      </c>
      <c r="F101" s="40" t="s">
        <v>23</v>
      </c>
      <c r="G101" s="41">
        <f t="shared" si="16"/>
        <v>-7.2020823193740341E-2</v>
      </c>
      <c r="H101" s="23">
        <f t="shared" si="15"/>
        <v>-0.60157307035210883</v>
      </c>
      <c r="I101" s="4"/>
    </row>
    <row r="102" spans="1:9" x14ac:dyDescent="0.3">
      <c r="A102" s="64" t="s">
        <v>11</v>
      </c>
      <c r="B102" s="64"/>
      <c r="C102" s="64"/>
      <c r="D102" s="53">
        <f>'[2]Rentabilidad 2022'!F169</f>
        <v>5.4800000000000001E-2</v>
      </c>
      <c r="E102" s="41">
        <v>0.11777831641093295</v>
      </c>
      <c r="F102" s="40" t="s">
        <v>23</v>
      </c>
      <c r="G102" s="41">
        <f t="shared" si="16"/>
        <v>-6.2978316410932947E-2</v>
      </c>
      <c r="H102" s="23">
        <f t="shared" si="15"/>
        <v>-0.53471910900134834</v>
      </c>
      <c r="I102" s="4"/>
    </row>
    <row r="103" spans="1:9" x14ac:dyDescent="0.3">
      <c r="A103" s="64" t="s">
        <v>12</v>
      </c>
      <c r="B103" s="64"/>
      <c r="C103" s="64"/>
      <c r="D103" s="53">
        <f>'[2]Rentabilidad 2022'!F170</f>
        <v>5.5E-2</v>
      </c>
      <c r="E103" s="41">
        <v>0.15570885202549611</v>
      </c>
      <c r="F103" s="40" t="s">
        <v>23</v>
      </c>
      <c r="G103" s="41">
        <f t="shared" si="16"/>
        <v>-0.10070885202549612</v>
      </c>
      <c r="H103" s="23">
        <f t="shared" si="15"/>
        <v>-0.64677666500942299</v>
      </c>
      <c r="I103" s="4"/>
    </row>
    <row r="104" spans="1:9" x14ac:dyDescent="0.3">
      <c r="A104" s="64" t="s">
        <v>13</v>
      </c>
      <c r="B104" s="64"/>
      <c r="C104" s="64"/>
      <c r="D104" s="53">
        <f>'[2]Rentabilidad 2022'!F171</f>
        <v>4.7899999999999998E-2</v>
      </c>
      <c r="E104" s="41">
        <v>0.11699177399133998</v>
      </c>
      <c r="F104" s="40" t="s">
        <v>23</v>
      </c>
      <c r="G104" s="41">
        <f t="shared" si="16"/>
        <v>-6.9091773991339978E-2</v>
      </c>
      <c r="H104" s="23">
        <f t="shared" si="15"/>
        <v>-0.59056950445468348</v>
      </c>
      <c r="I104" s="4"/>
    </row>
    <row r="105" spans="1:9" x14ac:dyDescent="0.3">
      <c r="A105" s="64" t="s">
        <v>27</v>
      </c>
      <c r="B105" s="64"/>
      <c r="C105" s="64"/>
      <c r="D105" s="53">
        <f>'[2]Rentabilidad 2022'!F175</f>
        <v>5.4699999999999999E-2</v>
      </c>
      <c r="E105" s="41">
        <v>0.13246114404590714</v>
      </c>
      <c r="F105" s="40" t="s">
        <v>23</v>
      </c>
      <c r="G105" s="41">
        <f t="shared" si="16"/>
        <v>-7.7761144045907143E-2</v>
      </c>
      <c r="H105" s="23">
        <f t="shared" si="15"/>
        <v>-0.58704871232999023</v>
      </c>
      <c r="I105" s="4"/>
    </row>
    <row r="106" spans="1:9" x14ac:dyDescent="0.3">
      <c r="A106" s="64" t="s">
        <v>42</v>
      </c>
      <c r="B106" s="64"/>
      <c r="C106" s="64"/>
      <c r="D106" s="53">
        <f>'[2]Rentabilidad 2022'!F173</f>
        <v>6.8599999999999994E-2</v>
      </c>
      <c r="E106" s="41">
        <v>0.13783477211047246</v>
      </c>
      <c r="F106" s="40" t="s">
        <v>23</v>
      </c>
      <c r="G106" s="41">
        <f t="shared" si="16"/>
        <v>-6.9234772110472464E-2</v>
      </c>
      <c r="H106" s="23">
        <f t="shared" si="15"/>
        <v>-0.50230265592909928</v>
      </c>
      <c r="I106" s="4"/>
    </row>
    <row r="107" spans="1:9" x14ac:dyDescent="0.3">
      <c r="A107" s="64" t="s">
        <v>43</v>
      </c>
      <c r="B107" s="64"/>
      <c r="C107" s="64"/>
      <c r="D107" s="53">
        <f>'[2]Rentabilidad 2022'!F174</f>
        <v>4.8099999999999997E-2</v>
      </c>
      <c r="E107" s="41">
        <v>0.12407864212064901</v>
      </c>
      <c r="F107" s="40" t="s">
        <v>23</v>
      </c>
      <c r="G107" s="41">
        <f t="shared" si="16"/>
        <v>-7.5978642120649004E-2</v>
      </c>
      <c r="H107" s="23">
        <f t="shared" si="15"/>
        <v>-0.61234263062590955</v>
      </c>
      <c r="I107" s="4"/>
    </row>
    <row r="108" spans="1:9" ht="19.5" thickBot="1" x14ac:dyDescent="0.35">
      <c r="A108" s="64" t="s">
        <v>48</v>
      </c>
      <c r="B108" s="64"/>
      <c r="C108" s="64"/>
      <c r="D108" s="53">
        <f>'[2]Rentabilidad 2022'!F176</f>
        <v>0.1038</v>
      </c>
      <c r="E108" s="41">
        <v>9.3299999999999994E-2</v>
      </c>
      <c r="F108" s="40" t="s">
        <v>23</v>
      </c>
      <c r="G108" s="41">
        <f t="shared" si="16"/>
        <v>1.0500000000000009E-2</v>
      </c>
      <c r="H108" s="23">
        <f t="shared" si="15"/>
        <v>0.11254019292604513</v>
      </c>
      <c r="I108" s="4"/>
    </row>
    <row r="109" spans="1:9" ht="18.75" thickTop="1" thickBot="1" x14ac:dyDescent="0.35">
      <c r="A109" s="18"/>
      <c r="B109" s="18"/>
      <c r="C109" s="18"/>
      <c r="D109" s="45"/>
      <c r="E109" s="33"/>
      <c r="F109" s="45"/>
      <c r="G109" s="35"/>
      <c r="H109" s="46"/>
      <c r="I109" s="4"/>
    </row>
    <row r="110" spans="1:9" ht="18.75" customHeight="1" thickTop="1" x14ac:dyDescent="0.3">
      <c r="A110" s="17"/>
      <c r="B110" s="18"/>
      <c r="C110" s="19" t="s">
        <v>70</v>
      </c>
      <c r="D110" s="50"/>
      <c r="E110" s="51"/>
      <c r="F110" s="40"/>
      <c r="G110" s="26"/>
      <c r="H110" s="23"/>
      <c r="I110" s="4"/>
    </row>
    <row r="111" spans="1:9" x14ac:dyDescent="0.3">
      <c r="A111" s="66" t="s">
        <v>49</v>
      </c>
      <c r="B111" s="66"/>
      <c r="C111" s="66"/>
      <c r="D111" s="25">
        <v>22538</v>
      </c>
      <c r="E111" s="26">
        <v>20329</v>
      </c>
      <c r="F111" s="40" t="s">
        <v>23</v>
      </c>
      <c r="G111" s="26">
        <f>D111-E111</f>
        <v>2209</v>
      </c>
      <c r="H111" s="52">
        <f>G111/E111</f>
        <v>0.10866250184465542</v>
      </c>
      <c r="I111" s="4"/>
    </row>
    <row r="112" spans="1:9" ht="18" thickBot="1" x14ac:dyDescent="0.35">
      <c r="A112" s="66" t="s">
        <v>50</v>
      </c>
      <c r="B112" s="66"/>
      <c r="C112" s="66"/>
      <c r="D112" s="25">
        <v>15150</v>
      </c>
      <c r="E112" s="26">
        <v>13641</v>
      </c>
      <c r="F112" s="40" t="s">
        <v>23</v>
      </c>
      <c r="G112" s="26">
        <f>D112-E112</f>
        <v>1509</v>
      </c>
      <c r="H112" s="23">
        <f>G112/E112</f>
        <v>0.11062238838794809</v>
      </c>
      <c r="I112" s="4"/>
    </row>
    <row r="113" spans="1:9" ht="18.75" thickTop="1" thickBot="1" x14ac:dyDescent="0.35">
      <c r="A113" s="54"/>
      <c r="B113" s="54"/>
      <c r="C113" s="54"/>
      <c r="D113" s="45"/>
      <c r="E113" s="33"/>
      <c r="F113" s="55"/>
      <c r="G113" s="35"/>
      <c r="H113" s="37"/>
      <c r="I113" s="4"/>
    </row>
    <row r="114" spans="1:9" ht="18" thickTop="1" x14ac:dyDescent="0.3">
      <c r="A114" s="17"/>
      <c r="B114" s="18"/>
      <c r="C114" s="19" t="s">
        <v>51</v>
      </c>
      <c r="D114" s="50"/>
      <c r="E114" s="51"/>
      <c r="F114" s="40"/>
      <c r="G114" s="26"/>
      <c r="H114" s="23"/>
      <c r="I114" s="4"/>
    </row>
    <row r="115" spans="1:9" x14ac:dyDescent="0.3">
      <c r="A115" s="66" t="s">
        <v>49</v>
      </c>
      <c r="B115" s="66"/>
      <c r="C115" s="66"/>
      <c r="D115" s="25">
        <f>'[2]Beneficios 2022'!F15</f>
        <v>34656</v>
      </c>
      <c r="E115" s="26">
        <v>28969</v>
      </c>
      <c r="F115" s="40" t="s">
        <v>23</v>
      </c>
      <c r="G115" s="26">
        <f>D115-E115</f>
        <v>5687</v>
      </c>
      <c r="H115" s="23">
        <f>G115/E115</f>
        <v>0.1963133004245918</v>
      </c>
      <c r="I115" s="4"/>
    </row>
    <row r="116" spans="1:9" ht="18" thickBot="1" x14ac:dyDescent="0.35">
      <c r="A116" s="66" t="s">
        <v>50</v>
      </c>
      <c r="B116" s="66"/>
      <c r="C116" s="66"/>
      <c r="D116" s="25">
        <f>'[2]Beneficios 2022'!G15</f>
        <v>12827</v>
      </c>
      <c r="E116" s="26">
        <v>11229</v>
      </c>
      <c r="F116" s="40" t="s">
        <v>23</v>
      </c>
      <c r="G116" s="26">
        <f>D116-E116</f>
        <v>1598</v>
      </c>
      <c r="H116" s="23">
        <f>G116/E116</f>
        <v>0.14231008994567637</v>
      </c>
      <c r="I116" s="4"/>
    </row>
    <row r="117" spans="1:9" s="17" customFormat="1" ht="18.75" thickTop="1" thickBot="1" x14ac:dyDescent="0.35">
      <c r="A117" s="18"/>
      <c r="B117" s="18"/>
      <c r="C117" s="54"/>
      <c r="D117" s="10"/>
      <c r="E117" s="56"/>
      <c r="F117" s="55"/>
      <c r="G117" s="35"/>
      <c r="H117" s="37"/>
      <c r="I117" s="18"/>
    </row>
    <row r="118" spans="1:9" s="17" customFormat="1" ht="18" thickTop="1" x14ac:dyDescent="0.3">
      <c r="B118" s="18"/>
      <c r="C118" s="19" t="s">
        <v>52</v>
      </c>
      <c r="D118" s="57"/>
      <c r="E118" s="15"/>
      <c r="F118" s="57"/>
      <c r="G118" s="15"/>
      <c r="H118" s="57"/>
      <c r="I118" s="18"/>
    </row>
    <row r="119" spans="1:9" s="17" customFormat="1" x14ac:dyDescent="0.3">
      <c r="A119" s="66" t="s">
        <v>53</v>
      </c>
      <c r="B119" s="66"/>
      <c r="C119" s="66"/>
      <c r="D119" s="58">
        <f>+'[2]Beneficios 2022'!B32</f>
        <v>212634</v>
      </c>
      <c r="E119" s="26">
        <v>184795</v>
      </c>
      <c r="F119" s="40" t="s">
        <v>23</v>
      </c>
      <c r="G119" s="26">
        <f>D119-E119</f>
        <v>27839</v>
      </c>
      <c r="H119" s="23">
        <f>G119/E119</f>
        <v>0.15064801536838118</v>
      </c>
      <c r="I119" s="18"/>
    </row>
    <row r="120" spans="1:9" s="17" customFormat="1" x14ac:dyDescent="0.3">
      <c r="A120" s="66" t="s">
        <v>54</v>
      </c>
      <c r="B120" s="66"/>
      <c r="C120" s="66"/>
      <c r="D120" s="25">
        <f>+'[2]Beneficios 2022'!C32</f>
        <v>47</v>
      </c>
      <c r="E120" s="26">
        <v>32</v>
      </c>
      <c r="F120" s="40" t="s">
        <v>23</v>
      </c>
      <c r="G120" s="26">
        <f>D120-E120</f>
        <v>15</v>
      </c>
      <c r="H120" s="23">
        <f>G120/E120</f>
        <v>0.46875</v>
      </c>
      <c r="I120" s="18"/>
    </row>
    <row r="121" spans="1:9" s="17" customFormat="1" x14ac:dyDescent="0.3">
      <c r="A121" s="66" t="s">
        <v>55</v>
      </c>
      <c r="B121" s="66"/>
      <c r="C121" s="66"/>
      <c r="D121" s="25">
        <f>+'[2]Beneficios 2022'!D32</f>
        <v>202023</v>
      </c>
      <c r="E121" s="26">
        <v>174353</v>
      </c>
      <c r="F121" s="40" t="s">
        <v>23</v>
      </c>
      <c r="G121" s="26">
        <f>D121-E121</f>
        <v>27670</v>
      </c>
      <c r="H121" s="23">
        <f>G121/E121</f>
        <v>0.15870102607927594</v>
      </c>
      <c r="I121" s="18"/>
    </row>
    <row r="122" spans="1:9" x14ac:dyDescent="0.3">
      <c r="A122" s="19"/>
      <c r="B122" s="19"/>
      <c r="C122" s="19" t="s">
        <v>56</v>
      </c>
      <c r="D122" s="25">
        <f>+'[2]Beneficios 2022'!E32</f>
        <v>40944250771.959999</v>
      </c>
      <c r="E122" s="26">
        <v>32233010697.280003</v>
      </c>
      <c r="F122" s="59" t="s">
        <v>23</v>
      </c>
      <c r="G122" s="26">
        <f>D122-E122</f>
        <v>8711240074.6799965</v>
      </c>
      <c r="H122" s="23">
        <f>G122/E122</f>
        <v>0.27025834342601757</v>
      </c>
      <c r="I122" s="4"/>
    </row>
    <row r="123" spans="1:9" x14ac:dyDescent="0.3">
      <c r="A123" s="60" t="s">
        <v>57</v>
      </c>
      <c r="B123"/>
      <c r="C123"/>
      <c r="D123"/>
      <c r="E123"/>
      <c r="F123"/>
      <c r="G123"/>
      <c r="H123"/>
      <c r="I123" s="4"/>
    </row>
    <row r="124" spans="1:9" x14ac:dyDescent="0.3">
      <c r="A124" s="60" t="s">
        <v>58</v>
      </c>
      <c r="B124"/>
      <c r="C124"/>
      <c r="D124"/>
      <c r="E124"/>
      <c r="F124"/>
      <c r="G124"/>
      <c r="H124"/>
    </row>
    <row r="125" spans="1:9" ht="18.75" x14ac:dyDescent="0.3">
      <c r="A125" s="60" t="s">
        <v>59</v>
      </c>
      <c r="B125"/>
      <c r="C125"/>
      <c r="D125"/>
      <c r="E125"/>
      <c r="F125"/>
      <c r="G125"/>
      <c r="H125"/>
      <c r="I125" s="61"/>
    </row>
    <row r="126" spans="1:9" x14ac:dyDescent="0.3">
      <c r="A126" s="60" t="s">
        <v>60</v>
      </c>
      <c r="B126"/>
      <c r="C126"/>
      <c r="D126"/>
      <c r="E126"/>
      <c r="F126"/>
      <c r="G126"/>
      <c r="H126"/>
      <c r="I126" s="62"/>
    </row>
    <row r="127" spans="1:9" x14ac:dyDescent="0.3">
      <c r="A127" s="60" t="s">
        <v>61</v>
      </c>
      <c r="B127"/>
      <c r="C127"/>
      <c r="D127"/>
      <c r="E127"/>
      <c r="F127"/>
      <c r="G127"/>
      <c r="H127"/>
    </row>
    <row r="128" spans="1:9" x14ac:dyDescent="0.3">
      <c r="A128" s="60" t="s">
        <v>62</v>
      </c>
      <c r="B128"/>
      <c r="C128"/>
      <c r="D128"/>
      <c r="E128"/>
      <c r="F128"/>
      <c r="G128"/>
      <c r="H128"/>
    </row>
    <row r="129" spans="1:8" x14ac:dyDescent="0.3">
      <c r="A129" s="60" t="s">
        <v>63</v>
      </c>
      <c r="B129"/>
      <c r="C129"/>
      <c r="D129"/>
      <c r="E129"/>
      <c r="F129"/>
      <c r="G129"/>
      <c r="H129"/>
    </row>
    <row r="130" spans="1:8" x14ac:dyDescent="0.3">
      <c r="A130" s="60" t="s">
        <v>64</v>
      </c>
      <c r="B130"/>
      <c r="C130"/>
      <c r="D130"/>
      <c r="E130"/>
      <c r="F130"/>
      <c r="G130"/>
      <c r="H130"/>
    </row>
    <row r="131" spans="1:8" x14ac:dyDescent="0.3">
      <c r="A131" s="60" t="s">
        <v>65</v>
      </c>
      <c r="B131"/>
      <c r="C131"/>
      <c r="D131"/>
      <c r="E131"/>
      <c r="F131"/>
      <c r="G131"/>
      <c r="H131"/>
    </row>
    <row r="132" spans="1:8" x14ac:dyDescent="0.3">
      <c r="A132" s="60" t="s">
        <v>66</v>
      </c>
      <c r="B132"/>
      <c r="C132"/>
      <c r="D132"/>
      <c r="E132"/>
      <c r="F132"/>
      <c r="G132"/>
      <c r="H132"/>
    </row>
    <row r="133" spans="1:8" x14ac:dyDescent="0.3">
      <c r="A133" s="60" t="s">
        <v>67</v>
      </c>
      <c r="B133"/>
      <c r="C133"/>
      <c r="D133"/>
      <c r="E133"/>
      <c r="F133"/>
      <c r="G133"/>
      <c r="H133"/>
    </row>
    <row r="134" spans="1:8" x14ac:dyDescent="0.3">
      <c r="A134" s="60" t="s">
        <v>68</v>
      </c>
      <c r="B134"/>
      <c r="C134"/>
      <c r="D134"/>
      <c r="E134"/>
      <c r="F134"/>
      <c r="G134"/>
      <c r="H134"/>
    </row>
    <row r="135" spans="1:8" x14ac:dyDescent="0.3">
      <c r="A135" s="60" t="s">
        <v>69</v>
      </c>
      <c r="B135"/>
      <c r="C135"/>
      <c r="D135"/>
      <c r="E135"/>
      <c r="F135"/>
      <c r="G135"/>
      <c r="H135"/>
    </row>
    <row r="136" spans="1:8" x14ac:dyDescent="0.3">
      <c r="A136" s="17"/>
      <c r="B136" s="17"/>
      <c r="C136" s="17"/>
      <c r="D136" s="63"/>
      <c r="E136" s="17"/>
      <c r="F136" s="17"/>
      <c r="G136" s="17"/>
      <c r="H136" s="17"/>
    </row>
  </sheetData>
  <mergeCells count="69">
    <mergeCell ref="A119:C119"/>
    <mergeCell ref="A120:C120"/>
    <mergeCell ref="A121:C121"/>
    <mergeCell ref="A107:C107"/>
    <mergeCell ref="A108:C108"/>
    <mergeCell ref="A111:C111"/>
    <mergeCell ref="A112:C112"/>
    <mergeCell ref="A115:C115"/>
    <mergeCell ref="A116:C116"/>
    <mergeCell ref="A106:C106"/>
    <mergeCell ref="A91:C91"/>
    <mergeCell ref="A92:C92"/>
    <mergeCell ref="A93:C93"/>
    <mergeCell ref="A94:C94"/>
    <mergeCell ref="A97:C97"/>
    <mergeCell ref="A99:C99"/>
    <mergeCell ref="A101:C101"/>
    <mergeCell ref="A102:C102"/>
    <mergeCell ref="A103:C103"/>
    <mergeCell ref="A104:C104"/>
    <mergeCell ref="A105:C105"/>
    <mergeCell ref="A90:C90"/>
    <mergeCell ref="A72:C72"/>
    <mergeCell ref="A73:C73"/>
    <mergeCell ref="A74:C74"/>
    <mergeCell ref="A77:C77"/>
    <mergeCell ref="A81:C81"/>
    <mergeCell ref="A83:C83"/>
    <mergeCell ref="A85:C85"/>
    <mergeCell ref="A86:C86"/>
    <mergeCell ref="A87:C87"/>
    <mergeCell ref="A88:C88"/>
    <mergeCell ref="A89:C89"/>
    <mergeCell ref="A70:C70"/>
    <mergeCell ref="A55:C55"/>
    <mergeCell ref="A56:C56"/>
    <mergeCell ref="A57:C57"/>
    <mergeCell ref="A58:C58"/>
    <mergeCell ref="A59:C59"/>
    <mergeCell ref="A60:C60"/>
    <mergeCell ref="A61:C61"/>
    <mergeCell ref="A62:C62"/>
    <mergeCell ref="A65:C65"/>
    <mergeCell ref="A66:C66"/>
    <mergeCell ref="A67:C67"/>
    <mergeCell ref="A54:C54"/>
    <mergeCell ref="A29:C29"/>
    <mergeCell ref="A35:C35"/>
    <mergeCell ref="A37:C37"/>
    <mergeCell ref="A38:C38"/>
    <mergeCell ref="A41:C41"/>
    <mergeCell ref="A43:C43"/>
    <mergeCell ref="A45:C45"/>
    <mergeCell ref="A46:C46"/>
    <mergeCell ref="A47:C47"/>
    <mergeCell ref="A48:C48"/>
    <mergeCell ref="A49:C49"/>
    <mergeCell ref="A28:C28"/>
    <mergeCell ref="A1:I1"/>
    <mergeCell ref="A7:C7"/>
    <mergeCell ref="A9:C9"/>
    <mergeCell ref="A11:C11"/>
    <mergeCell ref="A12:C12"/>
    <mergeCell ref="A13:C13"/>
    <mergeCell ref="A14:C14"/>
    <mergeCell ref="A22:C22"/>
    <mergeCell ref="A24:C24"/>
    <mergeCell ref="A26:C26"/>
    <mergeCell ref="A27:C27"/>
  </mergeCells>
  <printOptions horizontalCentered="1" verticalCentered="1"/>
  <pageMargins left="0.70866141732283472" right="0.70866141732283472" top="0" bottom="0" header="0.31496062992125984" footer="0.31496062992125984"/>
  <pageSetup scale="32"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6" ma:contentTypeDescription="Crear nuevo documento." ma:contentTypeScope="" ma:versionID="833456873f7c6abc4df94d0407d57c09">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ddde179ebb2a3c03355eea842ef0b966"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F3582-34BF-4792-8655-B92BBD41A18D}">
  <ds:schemaRefs>
    <ds:schemaRef ds:uri="http://schemas.microsoft.com/sharepoint/v3/contenttype/forms"/>
  </ds:schemaRefs>
</ds:datastoreItem>
</file>

<file path=customXml/itemProps2.xml><?xml version="1.0" encoding="utf-8"?>
<ds:datastoreItem xmlns:ds="http://schemas.openxmlformats.org/officeDocument/2006/customXml" ds:itemID="{54ABBEA5-A83D-42CD-924F-4264A4A9B0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RM Noviembre 2022</vt:lpstr>
      <vt:lpstr>'RM Noviembre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jmperez</dc:creator>
  <cp:lastModifiedBy>Juan Manuel Perez</cp:lastModifiedBy>
  <cp:lastPrinted>2022-12-09T16:21:21Z</cp:lastPrinted>
  <dcterms:created xsi:type="dcterms:W3CDTF">2022-12-09T15:43:09Z</dcterms:created>
  <dcterms:modified xsi:type="dcterms:W3CDTF">2022-12-09T20:11:52Z</dcterms:modified>
</cp:coreProperties>
</file>