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sipen.sharepoint.com/Estudio/2ANÁLISIS Y ESTADISTICAS/Resumen Estadístico/Resumen data cruda-portal OAI/2022/"/>
    </mc:Choice>
  </mc:AlternateContent>
  <xr:revisionPtr revIDLastSave="0" documentId="8_{E1781BED-5C6A-4075-8177-36580776619F}" xr6:coauthVersionLast="47" xr6:coauthVersionMax="47" xr10:uidLastSave="{00000000-0000-0000-0000-000000000000}"/>
  <bookViews>
    <workbookView xWindow="-120" yWindow="-120" windowWidth="29040" windowHeight="15840" xr2:uid="{7FC28831-B7A1-49B4-8C54-D2354190E508}"/>
  </bookViews>
  <sheets>
    <sheet name="RM Julio 2022" sheetId="1" r:id="rId1"/>
  </sheets>
  <externalReferences>
    <externalReference r:id="rId2"/>
    <externalReference r:id="rId3"/>
    <externalReference r:id="rId4"/>
  </externalReferences>
  <definedNames>
    <definedName name="_xlnm.Print_Area" localSheetId="0">'RM Julio 2022'!$A$1:$Q$141</definedName>
    <definedName name="Área_de_impresión1" localSheetId="0">'[2]7.7.6'!$A$1:$AQ$58</definedName>
    <definedName name="Área_de_impresión1">'[3]7.7.6'!$A$1:$AQ$58</definedName>
    <definedName name="Área_de_impresión2" localSheetId="0">'[2]7.7.6'!#REF!</definedName>
    <definedName name="Área_de_impresión2">'[3]7.7.6'!#REF!</definedName>
    <definedName name="CCI" localSheetId="0">'[2]7.7.6'!$A$1:$R$57</definedName>
    <definedName name="CCI">'[3]7.7.6'!$A$1:$R$57</definedName>
    <definedName name="Compl" localSheetId="0">'[2]7.7.6'!$AA$1:$AJ$57</definedName>
    <definedName name="Compl">'[3]7.7.6'!$AA$1:$AJ$57</definedName>
    <definedName name="Exceso1" localSheetId="0">'[2]7.7.6'!#REF!</definedName>
    <definedName name="Exceso1">'[3]7.7.6'!#REF!</definedName>
    <definedName name="Exceso2" localSheetId="0">'[2]7.7.6'!#REF!</definedName>
    <definedName name="Exceso2">'[3]7.7.6'!#REF!</definedName>
    <definedName name="Print1" localSheetId="0">'[2]7.7.6'!$A$1:$AQ$58</definedName>
    <definedName name="Print1">'[3]7.7.6'!$A$1:$AQ$58</definedName>
    <definedName name="Print2" localSheetId="0">'[2]7.7.6'!#REF!</definedName>
    <definedName name="Print2">'[3]7.7.6'!#REF!</definedName>
    <definedName name="RepFSS" localSheetId="0">'[2]7.7.6'!$T$1:$Y$57</definedName>
    <definedName name="RepFSS">'[3]7.7.6'!$T$1:$Y$57</definedName>
    <definedName name="Totales" localSheetId="0">'[2]7.7.6'!$A$1:$AP$58</definedName>
    <definedName name="Totales">'[3]7.7.6'!$A$1:$AP$58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4" i="1" l="1"/>
  <c r="G124" i="1" s="1"/>
  <c r="H124" i="1" s="1"/>
  <c r="J123" i="1"/>
  <c r="G123" i="1"/>
  <c r="H123" i="1" s="1"/>
  <c r="D123" i="1"/>
  <c r="D122" i="1"/>
  <c r="G122" i="1" s="1"/>
  <c r="H122" i="1" s="1"/>
  <c r="J121" i="1"/>
  <c r="D121" i="1"/>
  <c r="G121" i="1" s="1"/>
  <c r="H121" i="1" s="1"/>
  <c r="J118" i="1"/>
  <c r="H118" i="1"/>
  <c r="D118" i="1"/>
  <c r="G118" i="1" s="1"/>
  <c r="D117" i="1"/>
  <c r="D114" i="1"/>
  <c r="G114" i="1" s="1"/>
  <c r="H114" i="1" s="1"/>
  <c r="J113" i="1"/>
  <c r="D113" i="1"/>
  <c r="G113" i="1" s="1"/>
  <c r="H113" i="1" s="1"/>
  <c r="G110" i="1"/>
  <c r="H110" i="1" s="1"/>
  <c r="D110" i="1"/>
  <c r="D109" i="1"/>
  <c r="G109" i="1" s="1"/>
  <c r="H109" i="1" s="1"/>
  <c r="D108" i="1"/>
  <c r="G108" i="1" s="1"/>
  <c r="H108" i="1" s="1"/>
  <c r="D107" i="1"/>
  <c r="G107" i="1" s="1"/>
  <c r="H107" i="1" s="1"/>
  <c r="G106" i="1"/>
  <c r="H106" i="1" s="1"/>
  <c r="D106" i="1"/>
  <c r="D105" i="1"/>
  <c r="G105" i="1" s="1"/>
  <c r="H105" i="1" s="1"/>
  <c r="D104" i="1"/>
  <c r="G104" i="1" s="1"/>
  <c r="H104" i="1" s="1"/>
  <c r="D103" i="1"/>
  <c r="G103" i="1" s="1"/>
  <c r="H103" i="1" s="1"/>
  <c r="G102" i="1"/>
  <c r="H102" i="1" s="1"/>
  <c r="D102" i="1"/>
  <c r="D101" i="1"/>
  <c r="G101" i="1" s="1"/>
  <c r="H101" i="1" s="1"/>
  <c r="D100" i="1"/>
  <c r="G100" i="1" s="1"/>
  <c r="H100" i="1" s="1"/>
  <c r="J99" i="1"/>
  <c r="G99" i="1"/>
  <c r="H99" i="1" s="1"/>
  <c r="D99" i="1"/>
  <c r="D96" i="1"/>
  <c r="D95" i="1"/>
  <c r="G95" i="1" s="1"/>
  <c r="H95" i="1" s="1"/>
  <c r="H94" i="1"/>
  <c r="D94" i="1"/>
  <c r="G94" i="1" s="1"/>
  <c r="H93" i="1"/>
  <c r="D93" i="1"/>
  <c r="G93" i="1" s="1"/>
  <c r="D92" i="1"/>
  <c r="D91" i="1"/>
  <c r="G91" i="1" s="1"/>
  <c r="H91" i="1" s="1"/>
  <c r="H90" i="1"/>
  <c r="D90" i="1"/>
  <c r="G90" i="1" s="1"/>
  <c r="H89" i="1"/>
  <c r="D89" i="1"/>
  <c r="G89" i="1" s="1"/>
  <c r="D88" i="1"/>
  <c r="D87" i="1"/>
  <c r="G87" i="1" s="1"/>
  <c r="H87" i="1" s="1"/>
  <c r="H86" i="1"/>
  <c r="D86" i="1"/>
  <c r="G86" i="1" s="1"/>
  <c r="H85" i="1"/>
  <c r="D85" i="1"/>
  <c r="G85" i="1" s="1"/>
  <c r="D84" i="1"/>
  <c r="H80" i="1"/>
  <c r="G80" i="1"/>
  <c r="D80" i="1"/>
  <c r="J80" i="1" s="1"/>
  <c r="J79" i="1"/>
  <c r="D79" i="1"/>
  <c r="J78" i="1"/>
  <c r="D78" i="1"/>
  <c r="G78" i="1" s="1"/>
  <c r="H78" i="1" s="1"/>
  <c r="J77" i="1"/>
  <c r="D77" i="1"/>
  <c r="G77" i="1" s="1"/>
  <c r="H77" i="1" s="1"/>
  <c r="H76" i="1"/>
  <c r="G76" i="1"/>
  <c r="D76" i="1"/>
  <c r="J76" i="1" s="1"/>
  <c r="J75" i="1"/>
  <c r="D75" i="1"/>
  <c r="J74" i="1"/>
  <c r="D74" i="1"/>
  <c r="G74" i="1" s="1"/>
  <c r="H74" i="1" s="1"/>
  <c r="J73" i="1"/>
  <c r="D73" i="1"/>
  <c r="G73" i="1" s="1"/>
  <c r="H73" i="1" s="1"/>
  <c r="H72" i="1"/>
  <c r="G72" i="1"/>
  <c r="D72" i="1"/>
  <c r="J72" i="1" s="1"/>
  <c r="J71" i="1"/>
  <c r="D71" i="1"/>
  <c r="J70" i="1"/>
  <c r="D70" i="1"/>
  <c r="J69" i="1"/>
  <c r="H69" i="1"/>
  <c r="D69" i="1"/>
  <c r="G69" i="1" s="1"/>
  <c r="J68" i="1"/>
  <c r="G68" i="1"/>
  <c r="H68" i="1" s="1"/>
  <c r="D68" i="1"/>
  <c r="D64" i="1"/>
  <c r="D63" i="1"/>
  <c r="D62" i="1"/>
  <c r="G61" i="1"/>
  <c r="H61" i="1" s="1"/>
  <c r="D61" i="1"/>
  <c r="D60" i="1"/>
  <c r="D59" i="1"/>
  <c r="D58" i="1"/>
  <c r="G57" i="1"/>
  <c r="H57" i="1" s="1"/>
  <c r="D57" i="1"/>
  <c r="J56" i="1"/>
  <c r="H56" i="1"/>
  <c r="D56" i="1"/>
  <c r="G56" i="1" s="1"/>
  <c r="G54" i="1"/>
  <c r="H54" i="1" s="1"/>
  <c r="D54" i="1"/>
  <c r="J54" i="1" s="1"/>
  <c r="J53" i="1"/>
  <c r="G53" i="1"/>
  <c r="H53" i="1" s="1"/>
  <c r="D53" i="1"/>
  <c r="J52" i="1"/>
  <c r="H52" i="1"/>
  <c r="D52" i="1"/>
  <c r="G52" i="1" s="1"/>
  <c r="J51" i="1"/>
  <c r="G51" i="1"/>
  <c r="H51" i="1" s="1"/>
  <c r="D51" i="1"/>
  <c r="G50" i="1"/>
  <c r="H50" i="1" s="1"/>
  <c r="D50" i="1"/>
  <c r="J50" i="1" s="1"/>
  <c r="J49" i="1"/>
  <c r="H49" i="1"/>
  <c r="G49" i="1"/>
  <c r="D49" i="1"/>
  <c r="J48" i="1"/>
  <c r="H48" i="1"/>
  <c r="D48" i="1"/>
  <c r="G48" i="1" s="1"/>
  <c r="J47" i="1"/>
  <c r="G47" i="1"/>
  <c r="H47" i="1" s="1"/>
  <c r="D47" i="1"/>
  <c r="G46" i="1"/>
  <c r="H46" i="1" s="1"/>
  <c r="D46" i="1"/>
  <c r="J46" i="1" s="1"/>
  <c r="J45" i="1"/>
  <c r="G45" i="1"/>
  <c r="H45" i="1" s="1"/>
  <c r="D45" i="1"/>
  <c r="J44" i="1"/>
  <c r="H44" i="1"/>
  <c r="D44" i="1"/>
  <c r="G44" i="1" s="1"/>
  <c r="J43" i="1"/>
  <c r="G43" i="1"/>
  <c r="H43" i="1" s="1"/>
  <c r="D43" i="1"/>
  <c r="J37" i="1"/>
  <c r="G37" i="1"/>
  <c r="H37" i="1" s="1"/>
  <c r="D37" i="1"/>
  <c r="G36" i="1"/>
  <c r="H36" i="1" s="1"/>
  <c r="D36" i="1"/>
  <c r="J36" i="1" s="1"/>
  <c r="J35" i="1"/>
  <c r="G35" i="1"/>
  <c r="H35" i="1" s="1"/>
  <c r="D35" i="1"/>
  <c r="J34" i="1"/>
  <c r="H34" i="1"/>
  <c r="D34" i="1"/>
  <c r="G34" i="1" s="1"/>
  <c r="J33" i="1"/>
  <c r="G33" i="1"/>
  <c r="H33" i="1" s="1"/>
  <c r="D33" i="1"/>
  <c r="G31" i="1"/>
  <c r="H31" i="1" s="1"/>
  <c r="D31" i="1"/>
  <c r="D30" i="1"/>
  <c r="D29" i="1"/>
  <c r="G28" i="1"/>
  <c r="H28" i="1" s="1"/>
  <c r="D28" i="1"/>
  <c r="J28" i="1" s="1"/>
  <c r="G27" i="1"/>
  <c r="H27" i="1" s="1"/>
  <c r="D27" i="1"/>
  <c r="D26" i="1"/>
  <c r="D25" i="1"/>
  <c r="G21" i="1"/>
  <c r="H21" i="1" s="1"/>
  <c r="D21" i="1"/>
  <c r="D20" i="1"/>
  <c r="J19" i="1"/>
  <c r="D19" i="1"/>
  <c r="G19" i="1" s="1"/>
  <c r="H19" i="1" s="1"/>
  <c r="G18" i="1"/>
  <c r="H18" i="1" s="1"/>
  <c r="D18" i="1"/>
  <c r="J18" i="1" s="1"/>
  <c r="J16" i="1"/>
  <c r="D16" i="1"/>
  <c r="J15" i="1"/>
  <c r="D15" i="1"/>
  <c r="G15" i="1" s="1"/>
  <c r="H15" i="1" s="1"/>
  <c r="G14" i="1"/>
  <c r="H14" i="1" s="1"/>
  <c r="D14" i="1"/>
  <c r="J14" i="1" s="1"/>
  <c r="G13" i="1"/>
  <c r="H13" i="1" s="1"/>
  <c r="D13" i="1"/>
  <c r="J12" i="1"/>
  <c r="D12" i="1"/>
  <c r="J11" i="1"/>
  <c r="D11" i="1"/>
  <c r="G10" i="1"/>
  <c r="H10" i="1" s="1"/>
  <c r="D10" i="1"/>
  <c r="J10" i="1" s="1"/>
  <c r="E6" i="1"/>
  <c r="D6" i="1"/>
  <c r="H4" i="1"/>
  <c r="G60" i="1" l="1"/>
  <c r="H60" i="1" s="1"/>
  <c r="G88" i="1"/>
  <c r="H88" i="1" s="1"/>
  <c r="G117" i="1"/>
  <c r="H117" i="1" s="1"/>
  <c r="J117" i="1"/>
  <c r="J29" i="1"/>
  <c r="G29" i="1"/>
  <c r="H29" i="1" s="1"/>
  <c r="J31" i="1"/>
  <c r="G92" i="1"/>
  <c r="H92" i="1" s="1"/>
  <c r="G20" i="1"/>
  <c r="H20" i="1" s="1"/>
  <c r="D17" i="1"/>
  <c r="D24" i="1"/>
  <c r="G26" i="1"/>
  <c r="H26" i="1" s="1"/>
  <c r="J26" i="1"/>
  <c r="G12" i="1"/>
  <c r="H12" i="1" s="1"/>
  <c r="G16" i="1"/>
  <c r="H16" i="1" s="1"/>
  <c r="G30" i="1"/>
  <c r="H30" i="1" s="1"/>
  <c r="J30" i="1"/>
  <c r="G84" i="1"/>
  <c r="H84" i="1" s="1"/>
  <c r="D83" i="1"/>
  <c r="G11" i="1"/>
  <c r="H11" i="1" s="1"/>
  <c r="D9" i="1"/>
  <c r="J20" i="1"/>
  <c r="J25" i="1"/>
  <c r="G25" i="1"/>
  <c r="H25" i="1" s="1"/>
  <c r="J27" i="1"/>
  <c r="G64" i="1"/>
  <c r="H64" i="1" s="1"/>
  <c r="G96" i="1"/>
  <c r="H96" i="1" s="1"/>
  <c r="J13" i="1"/>
  <c r="J21" i="1"/>
  <c r="G59" i="1"/>
  <c r="H59" i="1" s="1"/>
  <c r="G63" i="1"/>
  <c r="H63" i="1" s="1"/>
  <c r="D67" i="1"/>
  <c r="G71" i="1"/>
  <c r="H71" i="1" s="1"/>
  <c r="G75" i="1"/>
  <c r="H75" i="1" s="1"/>
  <c r="G79" i="1"/>
  <c r="H79" i="1" s="1"/>
  <c r="D32" i="1"/>
  <c r="F45" i="1"/>
  <c r="D55" i="1"/>
  <c r="G58" i="1"/>
  <c r="H58" i="1" s="1"/>
  <c r="G62" i="1"/>
  <c r="H62" i="1" s="1"/>
  <c r="G70" i="1"/>
  <c r="J114" i="1"/>
  <c r="J67" i="1" l="1"/>
  <c r="D66" i="1"/>
  <c r="G67" i="1"/>
  <c r="H67" i="1" s="1"/>
  <c r="G83" i="1"/>
  <c r="H83" i="1" s="1"/>
  <c r="D82" i="1"/>
  <c r="J24" i="1"/>
  <c r="D23" i="1"/>
  <c r="F24" i="1" s="1"/>
  <c r="G24" i="1"/>
  <c r="H24" i="1" s="1"/>
  <c r="J55" i="1"/>
  <c r="G55" i="1"/>
  <c r="H55" i="1" s="1"/>
  <c r="D42" i="1"/>
  <c r="J17" i="1"/>
  <c r="G17" i="1"/>
  <c r="H17" i="1" s="1"/>
  <c r="J32" i="1"/>
  <c r="G32" i="1"/>
  <c r="H32" i="1" s="1"/>
  <c r="F32" i="1"/>
  <c r="J9" i="1"/>
  <c r="D8" i="1"/>
  <c r="G9" i="1"/>
  <c r="H9" i="1" s="1"/>
  <c r="F26" i="1"/>
  <c r="G8" i="1" l="1"/>
  <c r="H8" i="1" s="1"/>
  <c r="F8" i="1"/>
  <c r="F14" i="1"/>
  <c r="F10" i="1"/>
  <c r="J8" i="1"/>
  <c r="F18" i="1"/>
  <c r="F15" i="1"/>
  <c r="F11" i="1"/>
  <c r="F20" i="1"/>
  <c r="F16" i="1"/>
  <c r="F19" i="1"/>
  <c r="F13" i="1"/>
  <c r="F21" i="1"/>
  <c r="F12" i="1"/>
  <c r="F17" i="1"/>
  <c r="J42" i="1"/>
  <c r="F50" i="1"/>
  <c r="F48" i="1"/>
  <c r="F47" i="1"/>
  <c r="F52" i="1"/>
  <c r="F51" i="1"/>
  <c r="G42" i="1"/>
  <c r="H42" i="1" s="1"/>
  <c r="F54" i="1"/>
  <c r="F42" i="1"/>
  <c r="F46" i="1"/>
  <c r="F44" i="1"/>
  <c r="F43" i="1"/>
  <c r="F56" i="1"/>
  <c r="F64" i="1"/>
  <c r="F59" i="1"/>
  <c r="F53" i="1"/>
  <c r="F61" i="1"/>
  <c r="F60" i="1"/>
  <c r="F63" i="1"/>
  <c r="F62" i="1"/>
  <c r="F57" i="1"/>
  <c r="F58" i="1"/>
  <c r="F49" i="1"/>
  <c r="G82" i="1"/>
  <c r="H82" i="1" s="1"/>
  <c r="F82" i="1"/>
  <c r="F89" i="1"/>
  <c r="F93" i="1"/>
  <c r="J82" i="1"/>
  <c r="F85" i="1"/>
  <c r="F88" i="1"/>
  <c r="F87" i="1"/>
  <c r="F92" i="1"/>
  <c r="F84" i="1"/>
  <c r="F91" i="1"/>
  <c r="F86" i="1"/>
  <c r="F95" i="1"/>
  <c r="F90" i="1"/>
  <c r="F96" i="1"/>
  <c r="F94" i="1"/>
  <c r="F66" i="1"/>
  <c r="F80" i="1"/>
  <c r="F76" i="1"/>
  <c r="F72" i="1"/>
  <c r="J66" i="1"/>
  <c r="G66" i="1"/>
  <c r="H66" i="1" s="1"/>
  <c r="F79" i="1"/>
  <c r="F70" i="1"/>
  <c r="F77" i="1"/>
  <c r="F71" i="1"/>
  <c r="F73" i="1"/>
  <c r="F78" i="1"/>
  <c r="F68" i="1"/>
  <c r="F75" i="1"/>
  <c r="F74" i="1"/>
  <c r="F69" i="1"/>
  <c r="F9" i="1"/>
  <c r="F55" i="1"/>
  <c r="F83" i="1"/>
  <c r="F67" i="1"/>
  <c r="D39" i="1"/>
  <c r="G39" i="1" s="1"/>
  <c r="H39" i="1" s="1"/>
  <c r="J23" i="1"/>
  <c r="F23" i="1"/>
  <c r="F28" i="1"/>
  <c r="F34" i="1"/>
  <c r="D40" i="1"/>
  <c r="G40" i="1" s="1"/>
  <c r="H40" i="1" s="1"/>
  <c r="F37" i="1"/>
  <c r="F25" i="1"/>
  <c r="G23" i="1"/>
  <c r="H23" i="1" s="1"/>
  <c r="F36" i="1"/>
  <c r="F33" i="1"/>
  <c r="F29" i="1"/>
  <c r="F27" i="1"/>
  <c r="F31" i="1"/>
  <c r="F30" i="1"/>
  <c r="F35" i="1"/>
</calcChain>
</file>

<file path=xl/sharedStrings.xml><?xml version="1.0" encoding="utf-8"?>
<sst xmlns="http://schemas.openxmlformats.org/spreadsheetml/2006/main" count="154" uniqueCount="73">
  <si>
    <t>Superintendencia de Pensiones</t>
  </si>
  <si>
    <t>Participación</t>
  </si>
  <si>
    <t>Variación</t>
  </si>
  <si>
    <t>Absoluta</t>
  </si>
  <si>
    <t>Relativa</t>
  </si>
  <si>
    <r>
      <t>Afiliados</t>
    </r>
    <r>
      <rPr>
        <vertAlign val="superscript"/>
        <sz val="12.5"/>
        <rFont val="Calibri"/>
        <family val="2"/>
        <scheme val="minor"/>
      </rPr>
      <t>1</t>
    </r>
  </si>
  <si>
    <t>Subtotal AFP</t>
  </si>
  <si>
    <t>Atlántico</t>
  </si>
  <si>
    <t xml:space="preserve"> Crecer</t>
  </si>
  <si>
    <t>JMMB-BDI</t>
  </si>
  <si>
    <t>Popular</t>
  </si>
  <si>
    <t>Reservas</t>
  </si>
  <si>
    <t>Romana</t>
  </si>
  <si>
    <t>Siembra</t>
  </si>
  <si>
    <t>Subtotal reparto individualizado</t>
  </si>
  <si>
    <t>Banco Central</t>
  </si>
  <si>
    <t>Banco de Reservas</t>
  </si>
  <si>
    <t>INABIMA</t>
  </si>
  <si>
    <t>Ministerio de Hacienda</t>
  </si>
  <si>
    <t>Cotizantes</t>
  </si>
  <si>
    <r>
      <t>Banco Central</t>
    </r>
    <r>
      <rPr>
        <i/>
        <vertAlign val="superscript"/>
        <sz val="12.5"/>
        <rFont val="Calibri"/>
        <family val="2"/>
        <scheme val="minor"/>
      </rPr>
      <t>2</t>
    </r>
  </si>
  <si>
    <r>
      <t>Sin individualizar</t>
    </r>
    <r>
      <rPr>
        <i/>
        <vertAlign val="superscript"/>
        <sz val="12.5"/>
        <rFont val="Calibri"/>
        <family val="2"/>
        <scheme val="minor"/>
      </rPr>
      <t>3</t>
    </r>
  </si>
  <si>
    <r>
      <t>Densidad de cotizantes</t>
    </r>
    <r>
      <rPr>
        <vertAlign val="superscript"/>
        <sz val="12.5"/>
        <rFont val="Calibri"/>
        <family val="2"/>
        <scheme val="minor"/>
      </rPr>
      <t>4</t>
    </r>
  </si>
  <si>
    <t>n/a</t>
  </si>
  <si>
    <r>
      <t>Participación mercado potencial cotizantes</t>
    </r>
    <r>
      <rPr>
        <vertAlign val="superscript"/>
        <sz val="12.5"/>
        <rFont val="Calibri"/>
        <family val="2"/>
        <scheme val="minor"/>
      </rPr>
      <t>5</t>
    </r>
  </si>
  <si>
    <r>
      <t>Recaudación mensual individualizada</t>
    </r>
    <r>
      <rPr>
        <vertAlign val="superscript"/>
        <sz val="12.5"/>
        <rFont val="Calibri"/>
        <family val="2"/>
        <scheme val="minor"/>
      </rPr>
      <t xml:space="preserve"> </t>
    </r>
    <r>
      <rPr>
        <sz val="12.5"/>
        <rFont val="Calibri"/>
        <family val="2"/>
        <scheme val="minor"/>
      </rPr>
      <t>(RD$)</t>
    </r>
  </si>
  <si>
    <t>Subtotal Aportes CCI</t>
  </si>
  <si>
    <t>Fondo de Solidaridad Social</t>
  </si>
  <si>
    <t>Seguro de Discapacidad y Sobrevivencia</t>
  </si>
  <si>
    <r>
      <t>Comisión AFP</t>
    </r>
    <r>
      <rPr>
        <i/>
        <vertAlign val="superscript"/>
        <sz val="12.5"/>
        <rFont val="Calibri"/>
        <family val="2"/>
        <scheme val="minor"/>
      </rPr>
      <t>6</t>
    </r>
  </si>
  <si>
    <t>Intereses</t>
  </si>
  <si>
    <t>Recargos</t>
  </si>
  <si>
    <r>
      <t>Operación DIDA</t>
    </r>
    <r>
      <rPr>
        <i/>
        <vertAlign val="superscript"/>
        <sz val="12.5"/>
        <rFont val="Calibri"/>
        <family val="2"/>
        <scheme val="minor"/>
      </rPr>
      <t>7</t>
    </r>
  </si>
  <si>
    <r>
      <t>Operación TSS</t>
    </r>
    <r>
      <rPr>
        <i/>
        <vertAlign val="superscript"/>
        <sz val="12.5"/>
        <rFont val="Calibri"/>
        <family val="2"/>
        <scheme val="minor"/>
      </rPr>
      <t>7</t>
    </r>
  </si>
  <si>
    <t>Operación SIPEN</t>
  </si>
  <si>
    <t>Sin individualizar</t>
  </si>
  <si>
    <t xml:space="preserve"> </t>
  </si>
  <si>
    <t>Aportes individualizados (RD$)</t>
  </si>
  <si>
    <t>Obligatorios</t>
  </si>
  <si>
    <t>AFP</t>
  </si>
  <si>
    <t>Voluntarios</t>
  </si>
  <si>
    <t>Patrimonio de los Fondos de Pensiones (RD$)</t>
  </si>
  <si>
    <t>Capitalización Individual (CCI)</t>
  </si>
  <si>
    <t>Fondo de Reparto - Banco Central</t>
  </si>
  <si>
    <t>Fondo de Reparto - Banco de Reservas</t>
  </si>
  <si>
    <r>
      <t>INABIMA</t>
    </r>
    <r>
      <rPr>
        <i/>
        <vertAlign val="superscript"/>
        <sz val="12.5"/>
        <rFont val="Calibri"/>
        <family val="2"/>
        <scheme val="minor"/>
      </rPr>
      <t>8</t>
    </r>
  </si>
  <si>
    <r>
      <t>Planes Complementarios</t>
    </r>
    <r>
      <rPr>
        <vertAlign val="superscript"/>
        <sz val="12.5"/>
        <rFont val="Calibri"/>
        <family val="2"/>
        <scheme val="minor"/>
      </rPr>
      <t>9</t>
    </r>
  </si>
  <si>
    <r>
      <t>Rentabilidad de los fondos de pensiones</t>
    </r>
    <r>
      <rPr>
        <vertAlign val="superscript"/>
        <sz val="12.5"/>
        <rFont val="Calibri"/>
        <family val="2"/>
        <scheme val="minor"/>
      </rPr>
      <t>10</t>
    </r>
  </si>
  <si>
    <r>
      <t>Promedio</t>
    </r>
    <r>
      <rPr>
        <i/>
        <vertAlign val="superscript"/>
        <sz val="12.5"/>
        <rFont val="Calibri"/>
        <family val="2"/>
        <scheme val="minor"/>
      </rPr>
      <t>11</t>
    </r>
  </si>
  <si>
    <r>
      <t>INABIMA</t>
    </r>
    <r>
      <rPr>
        <i/>
        <vertAlign val="superscript"/>
        <sz val="12.5"/>
        <rFont val="Calibri"/>
        <family val="2"/>
        <scheme val="minor"/>
      </rPr>
      <t>12</t>
    </r>
  </si>
  <si>
    <t>Pensiones por discapacidad</t>
  </si>
  <si>
    <t>Solicitadas</t>
  </si>
  <si>
    <t>Otorgadas</t>
  </si>
  <si>
    <t>Pensiones por sobrevivencia</t>
  </si>
  <si>
    <t>Beneficios de afiliados de ingreso tardío</t>
  </si>
  <si>
    <t>Solicitudes</t>
  </si>
  <si>
    <t>Pensiones por retiro programado</t>
  </si>
  <si>
    <t>Devolución otorgada del saldo de la CCI</t>
  </si>
  <si>
    <t>Montos devueltos RD$</t>
  </si>
  <si>
    <t>Notas:</t>
  </si>
  <si>
    <t>1 Incluyen afiliados fallecidos y afiliados que han recibido algun tipo de beneficio.</t>
  </si>
  <si>
    <t xml:space="preserve">2La factura del Banco Central se paga en ocasiones fuera del período referido en la publicación, motivo por el cual se presentan cifras muy discordantes entre un mes y otro. </t>
  </si>
  <si>
    <t>3Se refiere a los afiliados y/o cotizantes que no han elegido su AFP.</t>
  </si>
  <si>
    <t>4Calculada sobre la base de afiliados acumulados.</t>
  </si>
  <si>
    <r>
      <rPr>
        <vertAlign val="superscript"/>
        <sz val="9"/>
        <rFont val="Calibri"/>
        <family val="2"/>
        <scheme val="minor"/>
      </rPr>
      <t>5</t>
    </r>
    <r>
      <rPr>
        <sz val="9"/>
        <rFont val="Calibri"/>
        <family val="2"/>
        <scheme val="minor"/>
      </rPr>
      <t>El mercado potencial usado para el año 2020 es de 2,859,490 según las estimaciones realizadas por la SIPEN a partir de la Encuesta Nacional Continua de Fuerza de Trabajo del Banco Central de la República Dominicana.</t>
    </r>
  </si>
  <si>
    <r>
      <rPr>
        <vertAlign val="superscript"/>
        <sz val="9"/>
        <rFont val="Calibri"/>
        <family val="2"/>
        <scheme val="minor"/>
      </rPr>
      <t>6</t>
    </r>
    <r>
      <rPr>
        <sz val="9"/>
        <rFont val="Calibri"/>
        <family val="2"/>
        <scheme val="minor"/>
      </rPr>
      <t>Corresponde a facturas pagadas antes de la promulgación de la Ley 13-20 que modifica el esquema de comisiones de las AFP de la Ley 87-01.</t>
    </r>
  </si>
  <si>
    <r>
      <rPr>
        <vertAlign val="superscript"/>
        <sz val="9"/>
        <rFont val="Calibri"/>
        <family val="2"/>
        <scheme val="minor"/>
      </rPr>
      <t>7</t>
    </r>
    <r>
      <rPr>
        <sz val="9"/>
        <rFont val="Calibri"/>
        <family val="2"/>
        <scheme val="minor"/>
      </rPr>
      <t>Montos individualizados a partir de la promulagación de la Ley 13-20 que modifica la Ley 87-01.</t>
    </r>
  </si>
  <si>
    <t>8Este monto expresado en pesos representa las inversiones del fondo de INABIMA en el Banco Central de la República Dominicana y en el Ministerio de Hacienda.</t>
  </si>
  <si>
    <t>9En diciembre de 2019, AFP Siembra cesó el contrato de administración del portafolio de inversiones con la Asociación de Administradora de Fondos de Jubilaciones, Inc., por lo que en lo adelante, el mismo será autogestionado.</t>
  </si>
  <si>
    <t>10Rentabilidad nominal de los últimos 12 meses.</t>
  </si>
  <si>
    <t>11Promedio ponderado sobre la base del patrimonio de los fondos de pensiones (no incluye Ministerio de Hacienda).</t>
  </si>
  <si>
    <t>12Las inversiones del fondo de pensiones del INABIMA se rigen de conformidad con lo establecido en la Ley 451-08 que modifica la Ley General de Educación No.66-97, y por tanto no están sujetas a la normativa de la CCRyLI.</t>
  </si>
  <si>
    <t xml:space="preserve">  n/a =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</si>
</sst>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0000000"/>
  </numFmts>
  <fonts count="10" x14ac:knownFonts="1">
    <font>
      <sz val="10"/>
      <name val="Arial"/>
    </font>
    <font>
      <sz val="12.5"/>
      <name val="Calibri"/>
      <family val="2"/>
      <scheme val="minor"/>
    </font>
    <font>
      <sz val="10"/>
      <name val="Arial"/>
      <family val="2"/>
    </font>
    <font>
      <sz val="18"/>
      <name val="Calibri"/>
      <family val="2"/>
      <scheme val="minor"/>
    </font>
    <font>
      <vertAlign val="superscript"/>
      <sz val="12.5"/>
      <name val="Calibri"/>
      <family val="2"/>
      <scheme val="minor"/>
    </font>
    <font>
      <i/>
      <sz val="12.5"/>
      <name val="Calibri"/>
      <family val="2"/>
      <scheme val="minor"/>
    </font>
    <font>
      <i/>
      <vertAlign val="superscript"/>
      <sz val="12.5"/>
      <name val="Calibri"/>
      <family val="2"/>
      <scheme val="minor"/>
    </font>
    <font>
      <sz val="9"/>
      <name val="Calibri"/>
      <family val="2"/>
      <scheme val="minor"/>
    </font>
    <font>
      <vertAlign val="superscript"/>
      <sz val="9"/>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
      <left style="thick">
        <color theme="0"/>
      </left>
      <right style="thick">
        <color theme="0"/>
      </right>
      <top/>
      <bottom style="thick">
        <color theme="0"/>
      </bottom>
      <diagonal/>
    </border>
    <border>
      <left style="thick">
        <color theme="0"/>
      </left>
      <right style="thick">
        <color theme="0"/>
      </right>
      <top style="thick">
        <color theme="0"/>
      </top>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s>
  <cellStyleXfs count="6">
    <xf numFmtId="0" fontId="0"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75">
    <xf numFmtId="0" fontId="0" fillId="0" borderId="0" xfId="0"/>
    <xf numFmtId="0" fontId="1" fillId="2" borderId="0" xfId="0" applyFont="1" applyFill="1"/>
    <xf numFmtId="0" fontId="1" fillId="2" borderId="0" xfId="0" applyFont="1" applyFill="1" applyAlignment="1">
      <alignment horizontal="center"/>
    </xf>
    <xf numFmtId="0" fontId="1" fillId="2" borderId="0" xfId="1" applyFont="1" applyFill="1" applyAlignment="1">
      <alignment vertical="center"/>
    </xf>
    <xf numFmtId="0" fontId="1" fillId="2" borderId="0" xfId="1" applyFont="1" applyFill="1" applyAlignment="1">
      <alignment horizontal="center" vertical="center"/>
    </xf>
    <xf numFmtId="0" fontId="3" fillId="2" borderId="0" xfId="1" applyFont="1" applyFill="1" applyAlignment="1">
      <alignment horizontal="right" vertical="center"/>
    </xf>
    <xf numFmtId="0" fontId="1" fillId="2" borderId="0" xfId="1" applyFont="1" applyFill="1"/>
    <xf numFmtId="0" fontId="1" fillId="2" borderId="0" xfId="1" applyFont="1" applyFill="1" applyAlignment="1">
      <alignment horizontal="center"/>
    </xf>
    <xf numFmtId="0" fontId="3" fillId="2" borderId="0" xfId="1" applyFont="1" applyFill="1" applyAlignment="1">
      <alignment horizontal="right"/>
    </xf>
    <xf numFmtId="17" fontId="1" fillId="2" borderId="0" xfId="1" applyNumberFormat="1" applyFont="1" applyFill="1" applyAlignment="1">
      <alignment horizontal="center" vertical="center"/>
    </xf>
    <xf numFmtId="17" fontId="1" fillId="2" borderId="0" xfId="1" applyNumberFormat="1" applyFont="1" applyFill="1" applyAlignment="1">
      <alignment vertical="center" wrapText="1"/>
    </xf>
    <xf numFmtId="2" fontId="1" fillId="2" borderId="1" xfId="1" applyNumberFormat="1" applyFont="1" applyFill="1" applyBorder="1" applyAlignment="1">
      <alignment horizontal="center" vertical="center"/>
    </xf>
    <xf numFmtId="2" fontId="1" fillId="2" borderId="2" xfId="1" applyNumberFormat="1" applyFont="1" applyFill="1" applyBorder="1" applyAlignment="1">
      <alignment horizontal="center" vertical="center"/>
    </xf>
    <xf numFmtId="17" fontId="1" fillId="2" borderId="2" xfId="1" applyNumberFormat="1" applyFont="1" applyFill="1" applyBorder="1" applyAlignment="1">
      <alignment vertical="center" wrapText="1"/>
    </xf>
    <xf numFmtId="0" fontId="1" fillId="2" borderId="3" xfId="1" applyFont="1" applyFill="1" applyBorder="1"/>
    <xf numFmtId="0" fontId="1" fillId="2" borderId="4" xfId="1" applyFont="1" applyFill="1" applyBorder="1"/>
    <xf numFmtId="0" fontId="1" fillId="2" borderId="5" xfId="1" applyFont="1" applyFill="1" applyBorder="1" applyAlignment="1">
      <alignment horizontal="center" vertical="center"/>
    </xf>
    <xf numFmtId="0" fontId="1" fillId="2" borderId="6" xfId="1" applyFont="1" applyFill="1" applyBorder="1" applyAlignment="1">
      <alignment horizontal="center" vertical="center"/>
    </xf>
    <xf numFmtId="17" fontId="1" fillId="2" borderId="6" xfId="1" applyNumberFormat="1" applyFont="1" applyFill="1" applyBorder="1" applyAlignment="1">
      <alignment vertical="center" wrapText="1"/>
    </xf>
    <xf numFmtId="0" fontId="1" fillId="2" borderId="4" xfId="1" applyFont="1" applyFill="1" applyBorder="1" applyAlignment="1">
      <alignment horizontal="center"/>
    </xf>
    <xf numFmtId="164" fontId="1" fillId="2" borderId="4" xfId="1" applyNumberFormat="1" applyFont="1" applyFill="1" applyBorder="1" applyAlignment="1">
      <alignment horizontal="center"/>
    </xf>
    <xf numFmtId="0" fontId="1" fillId="2" borderId="0" xfId="2" applyFont="1" applyFill="1"/>
    <xf numFmtId="0" fontId="1" fillId="2" borderId="0" xfId="1" applyFont="1" applyFill="1" applyAlignment="1">
      <alignment horizontal="right"/>
    </xf>
    <xf numFmtId="3" fontId="1" fillId="2" borderId="1" xfId="1" applyNumberFormat="1" applyFont="1" applyFill="1" applyBorder="1" applyAlignment="1">
      <alignment horizontal="center"/>
    </xf>
    <xf numFmtId="3" fontId="1" fillId="2" borderId="7" xfId="1" applyNumberFormat="1" applyFont="1" applyFill="1" applyBorder="1" applyAlignment="1">
      <alignment horizontal="center"/>
    </xf>
    <xf numFmtId="164" fontId="1" fillId="2" borderId="7" xfId="3" applyNumberFormat="1" applyFont="1" applyFill="1" applyBorder="1" applyAlignment="1">
      <alignment horizontal="center"/>
    </xf>
    <xf numFmtId="164" fontId="1" fillId="2" borderId="0" xfId="3" applyNumberFormat="1" applyFont="1" applyFill="1" applyBorder="1" applyAlignment="1">
      <alignment horizontal="center"/>
    </xf>
    <xf numFmtId="3" fontId="1" fillId="2" borderId="0" xfId="1" applyNumberFormat="1" applyFont="1" applyFill="1"/>
    <xf numFmtId="0" fontId="5" fillId="2" borderId="0" xfId="1" applyFont="1" applyFill="1" applyAlignment="1">
      <alignment horizontal="right"/>
    </xf>
    <xf numFmtId="3" fontId="1" fillId="2" borderId="2" xfId="1" applyNumberFormat="1" applyFont="1" applyFill="1" applyBorder="1" applyAlignment="1">
      <alignment horizontal="center"/>
    </xf>
    <xf numFmtId="164" fontId="1" fillId="2" borderId="2" xfId="3" applyNumberFormat="1" applyFont="1" applyFill="1" applyBorder="1" applyAlignment="1">
      <alignment horizontal="center"/>
    </xf>
    <xf numFmtId="0" fontId="5" fillId="2" borderId="0" xfId="1" applyFont="1" applyFill="1" applyAlignment="1">
      <alignment horizontal="right"/>
    </xf>
    <xf numFmtId="3" fontId="1" fillId="2" borderId="1" xfId="3" applyNumberFormat="1" applyFont="1" applyFill="1" applyBorder="1" applyAlignment="1">
      <alignment horizontal="center"/>
    </xf>
    <xf numFmtId="3" fontId="1" fillId="2" borderId="2" xfId="3" applyNumberFormat="1" applyFont="1" applyFill="1" applyBorder="1" applyAlignment="1">
      <alignment horizontal="center"/>
    </xf>
    <xf numFmtId="0" fontId="5" fillId="2" borderId="0" xfId="1" applyFont="1" applyFill="1"/>
    <xf numFmtId="3" fontId="1" fillId="2" borderId="5" xfId="1" applyNumberFormat="1" applyFont="1" applyFill="1" applyBorder="1" applyAlignment="1">
      <alignment horizontal="center"/>
    </xf>
    <xf numFmtId="3" fontId="1" fillId="2" borderId="6" xfId="1" applyNumberFormat="1" applyFont="1" applyFill="1" applyBorder="1" applyAlignment="1">
      <alignment horizontal="center"/>
    </xf>
    <xf numFmtId="164" fontId="1" fillId="2" borderId="6" xfId="3" applyNumberFormat="1" applyFont="1" applyFill="1" applyBorder="1" applyAlignment="1">
      <alignment horizontal="center"/>
    </xf>
    <xf numFmtId="164" fontId="1" fillId="2" borderId="4" xfId="3" applyNumberFormat="1" applyFont="1" applyFill="1" applyBorder="1" applyAlignment="1">
      <alignment horizontal="center"/>
    </xf>
    <xf numFmtId="3" fontId="1" fillId="2" borderId="8" xfId="3" applyNumberFormat="1" applyFont="1" applyFill="1" applyBorder="1" applyAlignment="1">
      <alignment horizontal="center"/>
    </xf>
    <xf numFmtId="164" fontId="1" fillId="2" borderId="8" xfId="3" applyNumberFormat="1" applyFont="1" applyFill="1" applyBorder="1" applyAlignment="1">
      <alignment horizontal="center"/>
    </xf>
    <xf numFmtId="3" fontId="1" fillId="2" borderId="8" xfId="1" applyNumberFormat="1" applyFont="1" applyFill="1" applyBorder="1" applyAlignment="1">
      <alignment horizontal="center"/>
    </xf>
    <xf numFmtId="0" fontId="1" fillId="2" borderId="0" xfId="1" applyFont="1" applyFill="1" applyAlignment="1">
      <alignment horizontal="right"/>
    </xf>
    <xf numFmtId="10" fontId="1" fillId="2" borderId="1" xfId="3" applyNumberFormat="1" applyFont="1" applyFill="1" applyBorder="1" applyAlignment="1">
      <alignment horizontal="center" vertical="center"/>
    </xf>
    <xf numFmtId="10" fontId="1" fillId="2" borderId="2" xfId="3" applyNumberFormat="1" applyFont="1" applyFill="1" applyBorder="1" applyAlignment="1">
      <alignment horizontal="center" vertical="center"/>
    </xf>
    <xf numFmtId="165" fontId="1" fillId="2" borderId="2" xfId="4" applyNumberFormat="1" applyFont="1" applyFill="1" applyBorder="1" applyAlignment="1">
      <alignment horizontal="center" wrapText="1"/>
    </xf>
    <xf numFmtId="10" fontId="1" fillId="2" borderId="2" xfId="3" applyNumberFormat="1" applyFont="1" applyFill="1" applyBorder="1" applyAlignment="1">
      <alignment horizontal="center"/>
    </xf>
    <xf numFmtId="0" fontId="1" fillId="2" borderId="0" xfId="1" applyFont="1" applyFill="1" applyAlignment="1">
      <alignment horizontal="right" wrapText="1"/>
    </xf>
    <xf numFmtId="10" fontId="1" fillId="2" borderId="1" xfId="1" applyNumberFormat="1" applyFont="1" applyFill="1" applyBorder="1" applyAlignment="1">
      <alignment horizontal="center"/>
    </xf>
    <xf numFmtId="10" fontId="1" fillId="2" borderId="0" xfId="3" applyNumberFormat="1" applyFont="1" applyFill="1" applyBorder="1" applyAlignment="1">
      <alignment horizontal="center"/>
    </xf>
    <xf numFmtId="4" fontId="1" fillId="2" borderId="8" xfId="1" applyNumberFormat="1" applyFont="1" applyFill="1" applyBorder="1" applyAlignment="1">
      <alignment horizontal="center"/>
    </xf>
    <xf numFmtId="0" fontId="1" fillId="2" borderId="8" xfId="1" applyFont="1" applyFill="1" applyBorder="1" applyAlignment="1">
      <alignment horizontal="center"/>
    </xf>
    <xf numFmtId="164" fontId="1" fillId="2" borderId="8" xfId="1" applyNumberFormat="1" applyFont="1" applyFill="1" applyBorder="1" applyAlignment="1">
      <alignment horizontal="center"/>
    </xf>
    <xf numFmtId="0" fontId="1" fillId="2" borderId="0" xfId="2" applyFont="1" applyFill="1" applyAlignment="1">
      <alignment horizontal="right"/>
    </xf>
    <xf numFmtId="3" fontId="1" fillId="2" borderId="1" xfId="2" applyNumberFormat="1" applyFont="1" applyFill="1" applyBorder="1" applyAlignment="1">
      <alignment horizontal="center"/>
    </xf>
    <xf numFmtId="166" fontId="1" fillId="2" borderId="0" xfId="0" applyNumberFormat="1" applyFont="1" applyFill="1"/>
    <xf numFmtId="3" fontId="1" fillId="2" borderId="5" xfId="2" applyNumberFormat="1" applyFont="1" applyFill="1" applyBorder="1" applyAlignment="1">
      <alignment horizontal="center"/>
    </xf>
    <xf numFmtId="164" fontId="1" fillId="2" borderId="9" xfId="3" applyNumberFormat="1" applyFont="1" applyFill="1" applyBorder="1" applyAlignment="1">
      <alignment horizontal="center"/>
    </xf>
    <xf numFmtId="3" fontId="1" fillId="2" borderId="10" xfId="1" applyNumberFormat="1" applyFont="1" applyFill="1" applyBorder="1" applyAlignment="1">
      <alignment horizontal="center"/>
    </xf>
    <xf numFmtId="10" fontId="1" fillId="2" borderId="6" xfId="3" applyNumberFormat="1" applyFont="1" applyFill="1" applyBorder="1" applyAlignment="1">
      <alignment horizontal="center"/>
    </xf>
    <xf numFmtId="0" fontId="1" fillId="2" borderId="1" xfId="1" applyFont="1" applyFill="1" applyBorder="1" applyAlignment="1">
      <alignment horizontal="center"/>
    </xf>
    <xf numFmtId="0" fontId="1" fillId="2" borderId="2" xfId="1" applyFont="1" applyFill="1" applyBorder="1" applyAlignment="1">
      <alignment horizontal="center"/>
    </xf>
    <xf numFmtId="164" fontId="1" fillId="2" borderId="0" xfId="1" applyNumberFormat="1" applyFont="1" applyFill="1" applyAlignment="1">
      <alignment horizontal="center"/>
    </xf>
    <xf numFmtId="10" fontId="1" fillId="2" borderId="1" xfId="3" applyNumberFormat="1" applyFont="1" applyFill="1" applyBorder="1" applyAlignment="1">
      <alignment horizontal="center"/>
    </xf>
    <xf numFmtId="10" fontId="1" fillId="2" borderId="0" xfId="1" applyNumberFormat="1" applyFont="1" applyFill="1"/>
    <xf numFmtId="10" fontId="1" fillId="2" borderId="5" xfId="3" applyNumberFormat="1" applyFont="1" applyFill="1" applyBorder="1" applyAlignment="1">
      <alignment horizontal="center"/>
    </xf>
    <xf numFmtId="165" fontId="1" fillId="2" borderId="6" xfId="4" applyNumberFormat="1" applyFont="1" applyFill="1" applyBorder="1" applyAlignment="1">
      <alignment horizontal="center" wrapText="1"/>
    </xf>
    <xf numFmtId="0" fontId="1" fillId="2" borderId="0" xfId="1" applyFont="1" applyFill="1" applyAlignment="1">
      <alignment horizontal="left"/>
    </xf>
    <xf numFmtId="165" fontId="1" fillId="2" borderId="4" xfId="4" applyNumberFormat="1" applyFont="1" applyFill="1" applyBorder="1" applyAlignment="1">
      <alignment horizontal="center" wrapText="1"/>
    </xf>
    <xf numFmtId="0" fontId="7" fillId="0" borderId="0" xfId="1" applyFont="1"/>
    <xf numFmtId="0" fontId="7" fillId="0" borderId="0" xfId="1" applyFont="1" applyAlignment="1">
      <alignment horizontal="center"/>
    </xf>
    <xf numFmtId="0" fontId="4" fillId="2" borderId="0" xfId="0" applyFont="1" applyFill="1" applyAlignment="1">
      <alignment vertical="center" wrapText="1" shrinkToFit="1"/>
    </xf>
    <xf numFmtId="0" fontId="1" fillId="2" borderId="0" xfId="0" applyFont="1" applyFill="1" applyAlignment="1">
      <alignment vertical="center" wrapText="1" shrinkToFit="1"/>
    </xf>
    <xf numFmtId="0" fontId="9" fillId="2" borderId="0" xfId="0" applyFont="1" applyFill="1"/>
    <xf numFmtId="165" fontId="1" fillId="2" borderId="0" xfId="5" applyNumberFormat="1" applyFont="1" applyFill="1" applyBorder="1" applyAlignment="1">
      <alignment horizontal="center"/>
    </xf>
  </cellXfs>
  <cellStyles count="6">
    <cellStyle name="Millares 3 2" xfId="4" xr:uid="{793C297B-F101-44E5-85A9-EF7C6C54613F}"/>
    <cellStyle name="Millares 4 2 2" xfId="5" xr:uid="{299988CC-FADF-4D0C-8676-0FC3AF3A0849}"/>
    <cellStyle name="Normal" xfId="0" builtinId="0"/>
    <cellStyle name="Normal 3 2" xfId="2" xr:uid="{AAC180A8-5999-4346-B89C-427F4129372A}"/>
    <cellStyle name="Normal 4 9 2" xfId="1" xr:uid="{A573EAF6-DC5C-45B3-B12A-57AD5D101AB3}"/>
    <cellStyle name="Porcentual 3 2" xfId="3" xr:uid="{F5B50617-C1DB-4FDA-A0CA-B9200B3DB8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studio/2AN&#193;LISIS%20Y%20ESTADISTICAS/Resumen%20Estad&#237;stico/Resumen%20data%20cruda-portal%20OAI/1.DATOS/DATOS%20RESUMEN%20ESTADISTICO%202022_OA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madera/Configuraci&#243;n%20local/Archivos%20temporales%20de%20Internet/OLK11B/2005_12_31%20Datos%20Estadisticos%20Control%20de%20Inversiones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c/Documents%20and%20Settings/amadera/Configuraci&#243;n%20local/Archivos%20temporales%20de%20Internet/OLK11B/2005_12_31%20Datos%20Estadisticos%20Control%20de%20Inversione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Fechas"/>
      <sheetName val="Afiliados 2022"/>
      <sheetName val="Cotizantes 2022"/>
      <sheetName val="Individualizacion 2022"/>
      <sheetName val="Mercado Potencial 2022"/>
      <sheetName val="Patrimonio 2022"/>
      <sheetName val="Rentabilidad 2022"/>
      <sheetName val="Beneficios 2022"/>
      <sheetName val="RQ Enero 2022"/>
      <sheetName val="RM Enero 2022"/>
      <sheetName val="RQ Febrero 2022"/>
      <sheetName val="RM Febrero 2022"/>
      <sheetName val="RQ Marzo 2022"/>
      <sheetName val="RM Marzo 2022"/>
      <sheetName val="RQ Abril 2022"/>
      <sheetName val="RM Abril 2022"/>
      <sheetName val="RQ Mayo 2022"/>
      <sheetName val="RM Mayo 2022"/>
      <sheetName val="RQ Junio 2022"/>
      <sheetName val="RM Junio 2022"/>
      <sheetName val="RQ Julio 2022"/>
      <sheetName val="RM Julio 2022"/>
      <sheetName val="RQ Agosto 2022"/>
      <sheetName val="RM Agosto 2022"/>
      <sheetName val="RQ Septiembre 2022"/>
      <sheetName val="RM Septiembre 2022"/>
      <sheetName val="RQ Octubre 2022"/>
      <sheetName val="RM Octubre 2022"/>
      <sheetName val="RQ Noviembre 2022"/>
      <sheetName val="RM Noviembre 2022"/>
      <sheetName val="RQ Diciembre 2022"/>
      <sheetName val="RM Diciembre 2022"/>
    </sheetNames>
    <sheetDataSet>
      <sheetData sheetId="0"/>
      <sheetData sheetId="1">
        <row r="10">
          <cell r="K10" t="str">
            <v>Julio-2022</v>
          </cell>
          <cell r="L10" t="str">
            <v>Abril-2022</v>
          </cell>
        </row>
        <row r="24">
          <cell r="E24" t="str">
            <v>Resumen estadístico previsional al 31 de julio de 2022</v>
          </cell>
        </row>
      </sheetData>
      <sheetData sheetId="2">
        <row r="114">
          <cell r="G114">
            <v>66081</v>
          </cell>
        </row>
        <row r="115">
          <cell r="G115">
            <v>1354993</v>
          </cell>
        </row>
        <row r="116">
          <cell r="G116">
            <v>10723</v>
          </cell>
        </row>
        <row r="117">
          <cell r="G117">
            <v>1406679</v>
          </cell>
        </row>
        <row r="118">
          <cell r="G118">
            <v>608207</v>
          </cell>
        </row>
        <row r="119">
          <cell r="G119">
            <v>32670</v>
          </cell>
        </row>
        <row r="120">
          <cell r="G120">
            <v>958024</v>
          </cell>
        </row>
        <row r="121">
          <cell r="G121">
            <v>4437377</v>
          </cell>
        </row>
        <row r="122">
          <cell r="G122">
            <v>1357</v>
          </cell>
        </row>
        <row r="123">
          <cell r="G123">
            <v>2571</v>
          </cell>
        </row>
        <row r="124">
          <cell r="G124">
            <v>143328</v>
          </cell>
        </row>
        <row r="125">
          <cell r="G125">
            <v>147256</v>
          </cell>
        </row>
        <row r="126">
          <cell r="G126">
            <v>106736</v>
          </cell>
        </row>
        <row r="127">
          <cell r="G127">
            <v>4691369</v>
          </cell>
        </row>
      </sheetData>
      <sheetData sheetId="3">
        <row r="120">
          <cell r="G120">
            <v>32634</v>
          </cell>
        </row>
        <row r="121">
          <cell r="G121">
            <v>519609</v>
          </cell>
        </row>
        <row r="122">
          <cell r="G122">
            <v>7398</v>
          </cell>
        </row>
        <row r="123">
          <cell r="G123">
            <v>625060</v>
          </cell>
        </row>
        <row r="124">
          <cell r="G124">
            <v>281764</v>
          </cell>
        </row>
        <row r="125">
          <cell r="G125">
            <v>16633</v>
          </cell>
        </row>
        <row r="126">
          <cell r="G126">
            <v>405412</v>
          </cell>
        </row>
        <row r="127">
          <cell r="G127">
            <v>1888510</v>
          </cell>
        </row>
        <row r="128">
          <cell r="G128">
            <v>326</v>
          </cell>
        </row>
        <row r="129">
          <cell r="G129">
            <v>1509</v>
          </cell>
        </row>
        <row r="130">
          <cell r="G130">
            <v>119825</v>
          </cell>
        </row>
        <row r="131">
          <cell r="G131">
            <v>121660</v>
          </cell>
        </row>
        <row r="132">
          <cell r="G132">
            <v>28343</v>
          </cell>
        </row>
        <row r="133">
          <cell r="G133">
            <v>16224</v>
          </cell>
        </row>
        <row r="134">
          <cell r="G134">
            <v>2054737</v>
          </cell>
        </row>
      </sheetData>
      <sheetData sheetId="4">
        <row r="315">
          <cell r="B315">
            <v>63472573.420000002</v>
          </cell>
          <cell r="C315">
            <v>87389.36</v>
          </cell>
        </row>
        <row r="316">
          <cell r="B316">
            <v>1121749067.27</v>
          </cell>
          <cell r="C316">
            <v>4349344.8499999996</v>
          </cell>
        </row>
        <row r="317">
          <cell r="B317">
            <v>29520257.379999999</v>
          </cell>
          <cell r="C317">
            <v>276478.42</v>
          </cell>
        </row>
        <row r="318">
          <cell r="B318">
            <v>1569020950.73</v>
          </cell>
          <cell r="C318">
            <v>7304984.54</v>
          </cell>
        </row>
        <row r="319">
          <cell r="B319">
            <v>743269222.77999997</v>
          </cell>
          <cell r="C319">
            <v>3763510.15</v>
          </cell>
        </row>
        <row r="320">
          <cell r="B320">
            <v>35695416.009999998</v>
          </cell>
          <cell r="C320">
            <v>82266.009999999995</v>
          </cell>
        </row>
        <row r="321">
          <cell r="B321">
            <v>966583728.58000004</v>
          </cell>
          <cell r="C321">
            <v>3993992.65</v>
          </cell>
        </row>
        <row r="322">
          <cell r="B322">
            <v>4529311216.1700001</v>
          </cell>
          <cell r="C322">
            <v>19857965.98</v>
          </cell>
        </row>
        <row r="323">
          <cell r="B323">
            <v>4915596.5999999996</v>
          </cell>
          <cell r="C323">
            <v>7358051.1100000003</v>
          </cell>
        </row>
        <row r="324">
          <cell r="B324">
            <v>26666729.039999999</v>
          </cell>
          <cell r="C324">
            <v>22665875.82</v>
          </cell>
        </row>
        <row r="325">
          <cell r="B325">
            <v>612142168.46000004</v>
          </cell>
          <cell r="C325">
            <v>267805969.16999999</v>
          </cell>
        </row>
        <row r="326">
          <cell r="B326">
            <v>643724494.10000002</v>
          </cell>
          <cell r="C326">
            <v>297829896.09999996</v>
          </cell>
        </row>
        <row r="327">
          <cell r="B327">
            <v>106606854.01000001</v>
          </cell>
          <cell r="C327">
            <v>537660.21</v>
          </cell>
        </row>
        <row r="329">
          <cell r="H329">
            <v>27814231.09</v>
          </cell>
        </row>
        <row r="330">
          <cell r="H330">
            <v>55626993.130000003</v>
          </cell>
        </row>
        <row r="331">
          <cell r="H331">
            <v>44358172.829999998</v>
          </cell>
        </row>
        <row r="332">
          <cell r="H332">
            <v>253472701.81999999</v>
          </cell>
        </row>
        <row r="333">
          <cell r="H333">
            <v>39244631.600000001</v>
          </cell>
        </row>
        <row r="334">
          <cell r="D334">
            <v>593931691.43000007</v>
          </cell>
          <cell r="E334">
            <v>38624105.57</v>
          </cell>
          <cell r="F334">
            <v>289.95</v>
          </cell>
          <cell r="G334">
            <v>4524560.9999999991</v>
          </cell>
        </row>
      </sheetData>
      <sheetData sheetId="5">
        <row r="11">
          <cell r="H11">
            <v>2581660.6085818596</v>
          </cell>
        </row>
      </sheetData>
      <sheetData sheetId="6">
        <row r="133">
          <cell r="G133">
            <v>9782179906.2900009</v>
          </cell>
        </row>
        <row r="134">
          <cell r="G134">
            <v>191363924365.22</v>
          </cell>
        </row>
        <row r="135">
          <cell r="G135">
            <v>5581309416.0100002</v>
          </cell>
        </row>
        <row r="136">
          <cell r="G136">
            <v>274971748688.17999</v>
          </cell>
        </row>
        <row r="137">
          <cell r="G137">
            <v>136805982465.03</v>
          </cell>
        </row>
        <row r="138">
          <cell r="G138">
            <v>7893268283.71</v>
          </cell>
        </row>
        <row r="139">
          <cell r="G139">
            <v>169206866970.38</v>
          </cell>
        </row>
        <row r="140">
          <cell r="G140">
            <v>87927264</v>
          </cell>
        </row>
        <row r="144">
          <cell r="G144">
            <v>25401588514.529999</v>
          </cell>
        </row>
        <row r="145">
          <cell r="G145">
            <v>19379185851.459999</v>
          </cell>
        </row>
        <row r="146">
          <cell r="G146">
            <v>58563196533.550003</v>
          </cell>
        </row>
        <row r="147">
          <cell r="G147">
            <v>106483787159.49001</v>
          </cell>
        </row>
        <row r="148">
          <cell r="G148">
            <v>1005520965417.85</v>
          </cell>
        </row>
      </sheetData>
      <sheetData sheetId="7">
        <row r="101">
          <cell r="F101">
            <v>8.8700628217042374E-2</v>
          </cell>
        </row>
        <row r="102">
          <cell r="F102">
            <v>8.4744086983125091E-2</v>
          </cell>
        </row>
        <row r="103">
          <cell r="F103">
            <v>8.3953443528721472E-2</v>
          </cell>
        </row>
        <row r="104">
          <cell r="F104">
            <v>6.4040633323804386E-2</v>
          </cell>
        </row>
        <row r="105">
          <cell r="F105">
            <v>7.3952778447284651E-2</v>
          </cell>
        </row>
        <row r="106">
          <cell r="F106">
            <v>6.0422254968580669E-2</v>
          </cell>
        </row>
        <row r="107">
          <cell r="F107">
            <v>5.6104230916522502E-2</v>
          </cell>
        </row>
        <row r="109">
          <cell r="F109">
            <v>8.2087487617735544E-2</v>
          </cell>
        </row>
        <row r="110">
          <cell r="F110">
            <v>8.0150710252316237E-2</v>
          </cell>
        </row>
        <row r="111">
          <cell r="F111">
            <v>8.9684899693913037E-2</v>
          </cell>
        </row>
        <row r="112">
          <cell r="F112">
            <v>0.10189999999999999</v>
          </cell>
        </row>
        <row r="113">
          <cell r="F113">
            <v>7.4586026035305453E-2</v>
          </cell>
        </row>
      </sheetData>
      <sheetData sheetId="8">
        <row r="11">
          <cell r="B11">
            <v>21951</v>
          </cell>
          <cell r="C11">
            <v>14655</v>
          </cell>
          <cell r="F11">
            <v>33011</v>
          </cell>
          <cell r="G11">
            <v>12410</v>
          </cell>
        </row>
        <row r="28">
          <cell r="B28">
            <v>203843</v>
          </cell>
          <cell r="C28">
            <v>40</v>
          </cell>
          <cell r="D28">
            <v>193282</v>
          </cell>
          <cell r="E28">
            <v>38013165235.400002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6.1"/>
      <sheetName val="7.7.3 (T-1)"/>
      <sheetName val="7.7.3 (T-3)"/>
      <sheetName val="7.7.3 (T-4)"/>
      <sheetName val="7.7.3 (T-5)"/>
      <sheetName val="7.7.4"/>
      <sheetName val="7.7.5"/>
      <sheetName val="7.7.6"/>
      <sheetName val="7.7.7"/>
      <sheetName val="31 DIC 05 (2)"/>
      <sheetName val="31 DIC 05"/>
      <sheetName val="30 NOV 05 (2)"/>
      <sheetName val="30 NOV 05"/>
      <sheetName val="31 OCT 05 (2)"/>
      <sheetName val="31 OCT 05"/>
      <sheetName val="30 SEPT 05 (2)"/>
      <sheetName val="30 SEPT 05"/>
      <sheetName val="31 AGOSTO 05 (2)"/>
      <sheetName val="31 AGOSTO 05"/>
      <sheetName val="31 JULIO 05"/>
      <sheetName val="30 JUNIO 05"/>
      <sheetName val="31 MAYO 05"/>
      <sheetName val="30 ABRIL 05"/>
      <sheetName val="31 MARZO 05"/>
      <sheetName val="28 FEBRERO 05"/>
      <sheetName val="31 ENERO 05"/>
      <sheetName val="Moneda"/>
      <sheetName val="Valor Cuota2003-2004"/>
      <sheetName val="8.1-8.2"/>
    </sheetNames>
    <sheetDataSet>
      <sheetData sheetId="0" refreshError="1"/>
      <sheetData sheetId="1"/>
      <sheetData sheetId="2"/>
      <sheetData sheetId="3"/>
      <sheetData sheetId="4"/>
      <sheetData sheetId="5" refreshError="1"/>
      <sheetData sheetId="6" refreshError="1"/>
      <sheetData sheetId="7">
        <row r="2">
          <cell r="A2" t="str">
            <v>Composición Cartera de Inversiones</v>
          </cell>
        </row>
        <row r="3">
          <cell r="A3" t="str">
            <v>de los Fondos de Pensiones por Emisor</v>
          </cell>
        </row>
        <row r="4">
          <cell r="A4" t="str">
            <v>Al 30 de diciembre del 2005</v>
          </cell>
        </row>
        <row r="6">
          <cell r="A6" t="str">
            <v>Sub-Sector Económico / Emisor</v>
          </cell>
          <cell r="B6" t="str">
            <v>BBVA Crecer</v>
          </cell>
          <cell r="D6" t="str">
            <v>Caribalico</v>
          </cell>
          <cell r="F6" t="str">
            <v>León</v>
          </cell>
          <cell r="H6" t="str">
            <v>Popular</v>
          </cell>
          <cell r="J6" t="str">
            <v>Reservas</v>
          </cell>
          <cell r="L6" t="str">
            <v>Romana</v>
          </cell>
          <cell r="N6" t="str">
            <v>Siembra</v>
          </cell>
          <cell r="Q6" t="str">
            <v>Sub-Total Fondos CCI</v>
          </cell>
          <cell r="T6" t="str">
            <v>Fondo de Reparto -
 Banco Central</v>
          </cell>
          <cell r="V6" t="str">
            <v>Fondo de Reparto -              Banco de Reservas</v>
          </cell>
          <cell r="X6" t="str">
            <v>Fondo de                 Solidaridad Social</v>
          </cell>
          <cell r="AA6" t="str">
            <v>León T-3</v>
          </cell>
          <cell r="AC6" t="str">
            <v>Popular T-3</v>
          </cell>
          <cell r="AE6" t="str">
            <v>Romana T-3</v>
          </cell>
          <cell r="AG6" t="str">
            <v>Siembra T-3</v>
          </cell>
          <cell r="AI6" t="str">
            <v>Fondos Complementarios</v>
          </cell>
          <cell r="AL6" t="str">
            <v>TOTAL CCI + BRRD + FSS</v>
          </cell>
          <cell r="AO6" t="str">
            <v>TOTAL GENERAL</v>
          </cell>
        </row>
        <row r="7">
          <cell r="B7" t="str">
            <v>RD$</v>
          </cell>
          <cell r="C7" t="str">
            <v>%</v>
          </cell>
          <cell r="D7" t="str">
            <v>RD$</v>
          </cell>
          <cell r="E7" t="str">
            <v>%</v>
          </cell>
          <cell r="F7" t="str">
            <v>RD$</v>
          </cell>
          <cell r="G7" t="str">
            <v>%</v>
          </cell>
          <cell r="H7" t="str">
            <v>RD$</v>
          </cell>
          <cell r="I7" t="str">
            <v>%</v>
          </cell>
          <cell r="J7" t="str">
            <v>RD$</v>
          </cell>
          <cell r="K7" t="str">
            <v>%</v>
          </cell>
          <cell r="L7" t="str">
            <v>RD$</v>
          </cell>
          <cell r="M7" t="str">
            <v>%</v>
          </cell>
          <cell r="N7" t="str">
            <v>RD$</v>
          </cell>
          <cell r="O7" t="str">
            <v>%</v>
          </cell>
          <cell r="Q7" t="str">
            <v>RD$</v>
          </cell>
          <cell r="R7" t="str">
            <v>%</v>
          </cell>
          <cell r="T7" t="str">
            <v>RD$</v>
          </cell>
          <cell r="U7" t="str">
            <v>%</v>
          </cell>
          <cell r="V7" t="str">
            <v>RD$</v>
          </cell>
          <cell r="W7" t="str">
            <v>%</v>
          </cell>
          <cell r="AA7" t="str">
            <v>RD$</v>
          </cell>
          <cell r="AB7" t="str">
            <v>%</v>
          </cell>
          <cell r="AC7" t="str">
            <v>RD$</v>
          </cell>
          <cell r="AD7" t="str">
            <v>%</v>
          </cell>
          <cell r="AE7" t="str">
            <v>RD$</v>
          </cell>
          <cell r="AF7" t="str">
            <v>%</v>
          </cell>
          <cell r="AG7" t="str">
            <v>RD$</v>
          </cell>
          <cell r="AH7" t="str">
            <v>%</v>
          </cell>
          <cell r="AI7" t="str">
            <v>RD$</v>
          </cell>
          <cell r="AJ7" t="str">
            <v>%</v>
          </cell>
          <cell r="AL7" t="str">
            <v>RD$</v>
          </cell>
          <cell r="AM7" t="str">
            <v>%</v>
          </cell>
          <cell r="AO7" t="str">
            <v>RD$</v>
          </cell>
          <cell r="AP7" t="str">
            <v>%</v>
          </cell>
        </row>
        <row r="8">
          <cell r="A8" t="str">
            <v>Banco Central de la Republica Dominicana</v>
          </cell>
          <cell r="C8">
            <v>0</v>
          </cell>
          <cell r="E8">
            <v>0</v>
          </cell>
          <cell r="G8">
            <v>0</v>
          </cell>
          <cell r="I8">
            <v>0</v>
          </cell>
          <cell r="K8">
            <v>0</v>
          </cell>
          <cell r="M8">
            <v>0</v>
          </cell>
          <cell r="O8">
            <v>0</v>
          </cell>
          <cell r="Q8">
            <v>0</v>
          </cell>
          <cell r="R8">
            <v>0</v>
          </cell>
          <cell r="T8">
            <v>4826121601.3500004</v>
          </cell>
          <cell r="U8">
            <v>0.7206989332031517</v>
          </cell>
          <cell r="W8">
            <v>0</v>
          </cell>
          <cell r="X8" t="str">
            <v>RD$</v>
          </cell>
          <cell r="Y8" t="str">
            <v>%</v>
          </cell>
          <cell r="AB8">
            <v>0</v>
          </cell>
          <cell r="AD8">
            <v>0</v>
          </cell>
          <cell r="AF8">
            <v>0</v>
          </cell>
          <cell r="AH8">
            <v>0</v>
          </cell>
          <cell r="AJ8">
            <v>0</v>
          </cell>
          <cell r="AL8">
            <v>0</v>
          </cell>
          <cell r="AM8">
            <v>0</v>
          </cell>
          <cell r="AO8">
            <v>4826121601.3500004</v>
          </cell>
          <cell r="AP8">
            <v>0.20978448735781141</v>
          </cell>
        </row>
        <row r="9">
          <cell r="Y9">
            <v>0</v>
          </cell>
        </row>
        <row r="10">
          <cell r="A10" t="str">
            <v>Bancos Múltiples</v>
          </cell>
          <cell r="B10">
            <v>1349063641.55</v>
          </cell>
          <cell r="C10">
            <v>0.45378942057814325</v>
          </cell>
          <cell r="D10">
            <v>68217626.650000006</v>
          </cell>
          <cell r="E10">
            <v>0.26899289512651497</v>
          </cell>
          <cell r="F10">
            <v>124927816.73999999</v>
          </cell>
          <cell r="G10">
            <v>0.34726608836448641</v>
          </cell>
          <cell r="H10">
            <v>2586313391.0999999</v>
          </cell>
          <cell r="I10">
            <v>0.54317025409501396</v>
          </cell>
          <cell r="J10">
            <v>729768409.72000003</v>
          </cell>
          <cell r="K10">
            <v>0.399008177499867</v>
          </cell>
          <cell r="L10">
            <v>150307961.51000002</v>
          </cell>
          <cell r="M10">
            <v>0.69565853700323099</v>
          </cell>
          <cell r="N10">
            <v>1061396233.7900001</v>
          </cell>
          <cell r="O10">
            <v>0.43287825412781256</v>
          </cell>
          <cell r="Q10">
            <v>6069995081.0600004</v>
          </cell>
          <cell r="R10">
            <v>0.47256722210415697</v>
          </cell>
          <cell r="T10">
            <v>1184751820.3899999</v>
          </cell>
          <cell r="U10">
            <v>0.17692247390258872</v>
          </cell>
          <cell r="V10">
            <v>679798648.63999999</v>
          </cell>
          <cell r="W10">
            <v>0.40571293289109112</v>
          </cell>
          <cell r="AA10">
            <v>171479773.22</v>
          </cell>
          <cell r="AB10">
            <v>0.47904811569565098</v>
          </cell>
          <cell r="AC10">
            <v>92416010.239999995</v>
          </cell>
          <cell r="AD10">
            <v>1</v>
          </cell>
          <cell r="AE10">
            <v>138448735</v>
          </cell>
          <cell r="AF10">
            <v>0.78356879658187584</v>
          </cell>
          <cell r="AG10">
            <v>9876761.6699999999</v>
          </cell>
          <cell r="AH10">
            <v>0.11780992520662209</v>
          </cell>
          <cell r="AI10">
            <v>396083729.13</v>
          </cell>
          <cell r="AJ10">
            <v>0.57009805151022253</v>
          </cell>
          <cell r="AL10">
            <v>7156133388.3899994</v>
          </cell>
          <cell r="AM10">
            <v>0.45831724259709561</v>
          </cell>
          <cell r="AO10">
            <v>8736968937.9099998</v>
          </cell>
          <cell r="AP10">
            <v>0.37978333351315963</v>
          </cell>
        </row>
        <row r="11">
          <cell r="A11" t="str">
            <v>Banco BDI</v>
          </cell>
          <cell r="C11">
            <v>0</v>
          </cell>
          <cell r="E11">
            <v>0</v>
          </cell>
          <cell r="F11">
            <v>22993113.699999999</v>
          </cell>
          <cell r="G11">
            <v>6.391473782445678E-2</v>
          </cell>
          <cell r="I11">
            <v>0</v>
          </cell>
          <cell r="J11">
            <v>98959439.329999998</v>
          </cell>
          <cell r="K11">
            <v>5.4107063292342203E-2</v>
          </cell>
          <cell r="M11">
            <v>0</v>
          </cell>
          <cell r="N11">
            <v>24314122.710000001</v>
          </cell>
          <cell r="O11">
            <v>9.9162354776516082E-3</v>
          </cell>
          <cell r="Q11">
            <v>146266675.74000001</v>
          </cell>
          <cell r="R11">
            <v>1.1387296977642816E-2</v>
          </cell>
          <cell r="U11">
            <v>0</v>
          </cell>
          <cell r="V11">
            <v>166201650.94999999</v>
          </cell>
          <cell r="W11">
            <v>9.919136996398295E-2</v>
          </cell>
          <cell r="X11">
            <v>406339658.69</v>
          </cell>
          <cell r="Y11">
            <v>0.371547426089752</v>
          </cell>
          <cell r="AA11">
            <v>173553.86</v>
          </cell>
          <cell r="AB11">
            <v>4.8484231139051892E-4</v>
          </cell>
          <cell r="AD11">
            <v>0</v>
          </cell>
          <cell r="AF11">
            <v>0</v>
          </cell>
          <cell r="AG11">
            <v>242523.48</v>
          </cell>
          <cell r="AH11">
            <v>2.8928179087720873E-3</v>
          </cell>
          <cell r="AI11">
            <v>416077.33999999997</v>
          </cell>
          <cell r="AJ11">
            <v>5.9887559969347426E-4</v>
          </cell>
          <cell r="AL11">
            <v>328233591.52999997</v>
          </cell>
          <cell r="AM11">
            <v>2.1021843282272322E-2</v>
          </cell>
          <cell r="AO11">
            <v>328649668.86999995</v>
          </cell>
          <cell r="AP11">
            <v>1.4285923148915563E-2</v>
          </cell>
        </row>
        <row r="12">
          <cell r="A12" t="str">
            <v>Banco BHD</v>
          </cell>
          <cell r="B12">
            <v>88547317.359999999</v>
          </cell>
          <cell r="C12">
            <v>2.9784981672455899E-2</v>
          </cell>
          <cell r="E12">
            <v>0</v>
          </cell>
          <cell r="G12">
            <v>0</v>
          </cell>
          <cell r="H12">
            <v>310647216.66000003</v>
          </cell>
          <cell r="I12">
            <v>6.5241253510795794E-2</v>
          </cell>
          <cell r="K12">
            <v>0</v>
          </cell>
          <cell r="L12">
            <v>15406625.93</v>
          </cell>
          <cell r="M12">
            <v>7.1305277158634009E-2</v>
          </cell>
          <cell r="O12">
            <v>0</v>
          </cell>
          <cell r="Q12">
            <v>414601159.95000005</v>
          </cell>
          <cell r="R12">
            <v>3.2277936937721234E-2</v>
          </cell>
          <cell r="T12">
            <v>95651245.519999996</v>
          </cell>
          <cell r="U12">
            <v>1.4283881820659781E-2</v>
          </cell>
          <cell r="W12">
            <v>0</v>
          </cell>
          <cell r="X12">
            <v>15765264.84</v>
          </cell>
          <cell r="Y12">
            <v>1.4415387343212875E-2</v>
          </cell>
          <cell r="AA12">
            <v>24795623.800000001</v>
          </cell>
          <cell r="AB12">
            <v>6.9269375832734362E-2</v>
          </cell>
          <cell r="AD12">
            <v>0</v>
          </cell>
          <cell r="AF12">
            <v>0</v>
          </cell>
          <cell r="AH12">
            <v>0</v>
          </cell>
          <cell r="AI12">
            <v>24795623.800000001</v>
          </cell>
          <cell r="AJ12">
            <v>3.5689264099310919E-2</v>
          </cell>
          <cell r="AL12">
            <v>414601159.95000005</v>
          </cell>
          <cell r="AM12">
            <v>2.6553286543557878E-2</v>
          </cell>
          <cell r="AO12">
            <v>535048029.27000004</v>
          </cell>
          <cell r="AP12">
            <v>2.325775970933187E-2</v>
          </cell>
        </row>
        <row r="13">
          <cell r="A13" t="str">
            <v>Banco Caribe Internacional</v>
          </cell>
          <cell r="B13">
            <v>27591707.43</v>
          </cell>
          <cell r="C13">
            <v>9.2811225073382072E-3</v>
          </cell>
          <cell r="E13">
            <v>0</v>
          </cell>
          <cell r="G13">
            <v>0</v>
          </cell>
          <cell r="I13">
            <v>0</v>
          </cell>
          <cell r="K13">
            <v>0</v>
          </cell>
          <cell r="M13">
            <v>0</v>
          </cell>
          <cell r="N13">
            <v>35508834.759999998</v>
          </cell>
          <cell r="O13">
            <v>1.4481870113798589E-2</v>
          </cell>
          <cell r="Q13">
            <v>63100542.189999998</v>
          </cell>
          <cell r="R13">
            <v>4.9125654201991774E-3</v>
          </cell>
          <cell r="U13">
            <v>0</v>
          </cell>
          <cell r="W13">
            <v>0</v>
          </cell>
          <cell r="Y13">
            <v>0</v>
          </cell>
          <cell r="AB13">
            <v>0</v>
          </cell>
          <cell r="AD13">
            <v>0</v>
          </cell>
          <cell r="AF13">
            <v>0</v>
          </cell>
          <cell r="AH13">
            <v>0</v>
          </cell>
          <cell r="AI13">
            <v>0</v>
          </cell>
          <cell r="AJ13">
            <v>0</v>
          </cell>
          <cell r="AL13">
            <v>63100542.189999998</v>
          </cell>
          <cell r="AM13">
            <v>4.0412978536456525E-3</v>
          </cell>
          <cell r="AO13">
            <v>63100542.189999998</v>
          </cell>
          <cell r="AP13">
            <v>2.7428888015640137E-3</v>
          </cell>
        </row>
        <row r="14">
          <cell r="A14" t="str">
            <v>Banco de Reservas</v>
          </cell>
          <cell r="B14">
            <v>526002453.79000002</v>
          </cell>
          <cell r="C14">
            <v>0.17693334945547787</v>
          </cell>
          <cell r="E14">
            <v>0</v>
          </cell>
          <cell r="F14">
            <v>35739799.43</v>
          </cell>
          <cell r="G14">
            <v>9.9347132374991043E-2</v>
          </cell>
          <cell r="H14">
            <v>949865283.0999999</v>
          </cell>
          <cell r="I14">
            <v>0.19948803147866875</v>
          </cell>
          <cell r="J14">
            <v>53377278.579999998</v>
          </cell>
          <cell r="K14">
            <v>2.9184560968157233E-2</v>
          </cell>
          <cell r="L14">
            <v>35137773.100000001</v>
          </cell>
          <cell r="M14">
            <v>0.16262539643764135</v>
          </cell>
          <cell r="N14">
            <v>220416452.03999999</v>
          </cell>
          <cell r="O14">
            <v>8.9894316469752739E-2</v>
          </cell>
          <cell r="Q14">
            <v>1820539040.0399997</v>
          </cell>
          <cell r="R14">
            <v>0.14173439440969576</v>
          </cell>
          <cell r="T14">
            <v>651636421.36000001</v>
          </cell>
          <cell r="U14">
            <v>9.731078337916349E-2</v>
          </cell>
          <cell r="V14">
            <v>63893223.670000002</v>
          </cell>
          <cell r="W14">
            <v>3.8132331123167364E-2</v>
          </cell>
          <cell r="Y14">
            <v>0</v>
          </cell>
          <cell r="AA14">
            <v>44137065.109999999</v>
          </cell>
          <cell r="AB14">
            <v>0.12330187681176454</v>
          </cell>
          <cell r="AD14">
            <v>0</v>
          </cell>
          <cell r="AE14">
            <v>37090455</v>
          </cell>
          <cell r="AF14">
            <v>0.2099183007271552</v>
          </cell>
          <cell r="AG14">
            <v>4168114.35</v>
          </cell>
          <cell r="AH14">
            <v>4.9717230832618461E-2</v>
          </cell>
          <cell r="AI14">
            <v>85395634.459999993</v>
          </cell>
          <cell r="AJ14">
            <v>0.12291311465901318</v>
          </cell>
          <cell r="AL14">
            <v>1909646113.5299997</v>
          </cell>
          <cell r="AM14">
            <v>0.12230400044097546</v>
          </cell>
          <cell r="AO14">
            <v>2646678169.3499999</v>
          </cell>
          <cell r="AP14">
            <v>0.11504725094429587</v>
          </cell>
        </row>
        <row r="15">
          <cell r="A15" t="str">
            <v>Banco Dominicano del Progreso</v>
          </cell>
          <cell r="B15">
            <v>112835111.51000001</v>
          </cell>
          <cell r="C15">
            <v>3.7954754909978308E-2</v>
          </cell>
          <cell r="D15">
            <v>50475886.539999999</v>
          </cell>
          <cell r="E15">
            <v>0.19903440681298004</v>
          </cell>
          <cell r="F15">
            <v>9177341.5399999991</v>
          </cell>
          <cell r="G15">
            <v>2.5510567472842811E-2</v>
          </cell>
          <cell r="H15">
            <v>461886666.67000002</v>
          </cell>
          <cell r="I15">
            <v>9.7004136838783631E-2</v>
          </cell>
          <cell r="J15">
            <v>297949911.81</v>
          </cell>
          <cell r="K15">
            <v>0.16290709451669494</v>
          </cell>
          <cell r="L15">
            <v>40727323.68</v>
          </cell>
          <cell r="M15">
            <v>0.18849507453004008</v>
          </cell>
          <cell r="N15">
            <v>222013575.11000001</v>
          </cell>
          <cell r="O15">
            <v>9.0545684756316344E-2</v>
          </cell>
          <cell r="Q15">
            <v>1195065816.8599999</v>
          </cell>
          <cell r="R15">
            <v>9.3039438379008299E-2</v>
          </cell>
          <cell r="U15">
            <v>0</v>
          </cell>
          <cell r="V15">
            <v>296672223.81</v>
          </cell>
          <cell r="W15">
            <v>0.17705795424877074</v>
          </cell>
          <cell r="X15">
            <v>25213849.82</v>
          </cell>
          <cell r="Y15">
            <v>2.3054951201752105E-2</v>
          </cell>
          <cell r="AB15">
            <v>0</v>
          </cell>
          <cell r="AD15">
            <v>0</v>
          </cell>
          <cell r="AE15">
            <v>12261785</v>
          </cell>
          <cell r="AF15">
            <v>6.9397182403982932E-2</v>
          </cell>
          <cell r="AG15">
            <v>414938.34</v>
          </cell>
          <cell r="AH15">
            <v>4.9493808227894526E-3</v>
          </cell>
          <cell r="AI15">
            <v>12676723.34</v>
          </cell>
          <cell r="AJ15">
            <v>1.8246079664878557E-2</v>
          </cell>
          <cell r="AL15">
            <v>1673904116.9699998</v>
          </cell>
          <cell r="AM15">
            <v>0.10720581599363088</v>
          </cell>
          <cell r="AO15">
            <v>1686580840.3099997</v>
          </cell>
          <cell r="AP15">
            <v>7.3313216325292599E-2</v>
          </cell>
        </row>
        <row r="16">
          <cell r="A16" t="str">
            <v>Banco León</v>
          </cell>
          <cell r="B16">
            <v>317670638.44999999</v>
          </cell>
          <cell r="C16">
            <v>0.10685602259007401</v>
          </cell>
          <cell r="D16">
            <v>17741740.109999999</v>
          </cell>
          <cell r="E16">
            <v>6.9958488313534933E-2</v>
          </cell>
          <cell r="F16">
            <v>17931734.280000001</v>
          </cell>
          <cell r="G16">
            <v>4.98454498245718E-2</v>
          </cell>
          <cell r="H16">
            <v>306332202.77999997</v>
          </cell>
          <cell r="I16">
            <v>6.4335026448874941E-2</v>
          </cell>
          <cell r="K16">
            <v>0</v>
          </cell>
          <cell r="L16">
            <v>11843328.359999999</v>
          </cell>
          <cell r="M16">
            <v>5.4813546783537073E-2</v>
          </cell>
          <cell r="O16">
            <v>0</v>
          </cell>
          <cell r="Q16">
            <v>671519643.98000002</v>
          </cell>
          <cell r="R16">
            <v>5.2279807233152564E-2</v>
          </cell>
          <cell r="T16">
            <v>107809878</v>
          </cell>
          <cell r="U16">
            <v>1.609956616957756E-2</v>
          </cell>
          <cell r="W16">
            <v>0</v>
          </cell>
          <cell r="X16">
            <v>182166076.30000001</v>
          </cell>
          <cell r="Y16">
            <v>0.16656837530537616</v>
          </cell>
          <cell r="AA16">
            <v>17109058.23</v>
          </cell>
          <cell r="AB16">
            <v>4.779608669002338E-2</v>
          </cell>
          <cell r="AD16">
            <v>0</v>
          </cell>
          <cell r="AF16">
            <v>0</v>
          </cell>
          <cell r="AG16">
            <v>185486.82</v>
          </cell>
          <cell r="AH16">
            <v>2.2124851364378599E-3</v>
          </cell>
          <cell r="AI16">
            <v>17294545.050000001</v>
          </cell>
          <cell r="AJ16">
            <v>2.4892682303353883E-2</v>
          </cell>
          <cell r="AL16">
            <v>671519643.98000002</v>
          </cell>
          <cell r="AM16">
            <v>4.3007727060819838E-2</v>
          </cell>
          <cell r="AO16">
            <v>796624067.02999997</v>
          </cell>
          <cell r="AP16">
            <v>3.4628089659414177E-2</v>
          </cell>
        </row>
        <row r="17">
          <cell r="A17" t="str">
            <v>Banco Popular</v>
          </cell>
          <cell r="B17">
            <v>39268526.75</v>
          </cell>
          <cell r="C17">
            <v>1.3208896490877205E-2</v>
          </cell>
          <cell r="E17">
            <v>0</v>
          </cell>
          <cell r="F17">
            <v>10351067.300000001</v>
          </cell>
          <cell r="G17">
            <v>2.8773212767734362E-2</v>
          </cell>
          <cell r="H17">
            <v>6775004.3300000001</v>
          </cell>
          <cell r="I17">
            <v>1.4228673277122714E-3</v>
          </cell>
          <cell r="J17">
            <v>49604356.619999997</v>
          </cell>
          <cell r="K17">
            <v>2.7121678147994554E-2</v>
          </cell>
          <cell r="L17">
            <v>36677209.200000003</v>
          </cell>
          <cell r="M17">
            <v>0.1697502476722495</v>
          </cell>
          <cell r="N17">
            <v>72351006.769999996</v>
          </cell>
          <cell r="O17">
            <v>2.9507526499461579E-2</v>
          </cell>
          <cell r="Q17">
            <v>215027170.96999997</v>
          </cell>
          <cell r="R17">
            <v>1.6740506624012549E-2</v>
          </cell>
          <cell r="T17">
            <v>182080479.34999999</v>
          </cell>
          <cell r="U17">
            <v>2.7190613512091399E-2</v>
          </cell>
          <cell r="V17">
            <v>6224489.5999999996</v>
          </cell>
          <cell r="W17">
            <v>3.7148587106171837E-3</v>
          </cell>
          <cell r="Y17">
            <v>0</v>
          </cell>
          <cell r="AB17">
            <v>0</v>
          </cell>
          <cell r="AC17">
            <v>92416010.239999995</v>
          </cell>
          <cell r="AD17">
            <v>1</v>
          </cell>
          <cell r="AF17">
            <v>0</v>
          </cell>
          <cell r="AH17">
            <v>0</v>
          </cell>
          <cell r="AI17">
            <v>92416010.239999995</v>
          </cell>
          <cell r="AJ17">
            <v>0.1330178027809884</v>
          </cell>
          <cell r="AL17">
            <v>222791432.07999995</v>
          </cell>
          <cell r="AM17">
            <v>1.4268760695660593E-2</v>
          </cell>
          <cell r="AO17">
            <v>497287921.66999996</v>
          </cell>
          <cell r="AP17">
            <v>2.1616382746673914E-2</v>
          </cell>
        </row>
        <row r="18">
          <cell r="A18" t="str">
            <v>Banco Santa Cruz</v>
          </cell>
          <cell r="B18">
            <v>71375007.049999997</v>
          </cell>
          <cell r="C18">
            <v>2.4008669491505194E-2</v>
          </cell>
          <cell r="E18">
            <v>0</v>
          </cell>
          <cell r="F18">
            <v>10051530.039999999</v>
          </cell>
          <cell r="G18">
            <v>2.7940578889115466E-2</v>
          </cell>
          <cell r="H18">
            <v>74494820.760000005</v>
          </cell>
          <cell r="I18">
            <v>1.5645192442731007E-2</v>
          </cell>
          <cell r="J18">
            <v>84432034.739999995</v>
          </cell>
          <cell r="K18">
            <v>4.6164059522854371E-2</v>
          </cell>
          <cell r="M18">
            <v>0</v>
          </cell>
          <cell r="N18">
            <v>236181626.75</v>
          </cell>
          <cell r="O18">
            <v>9.6323961768301034E-2</v>
          </cell>
          <cell r="Q18">
            <v>476535019.34000003</v>
          </cell>
          <cell r="R18">
            <v>3.7099672622062305E-2</v>
          </cell>
          <cell r="U18">
            <v>0</v>
          </cell>
          <cell r="V18">
            <v>19868311.469999999</v>
          </cell>
          <cell r="W18">
            <v>1.185767423076501E-2</v>
          </cell>
          <cell r="X18">
            <v>1539771.51</v>
          </cell>
          <cell r="Y18">
            <v>1.4079308506366821E-3</v>
          </cell>
          <cell r="AA18">
            <v>26543974.949999999</v>
          </cell>
          <cell r="AB18">
            <v>7.4153592252284295E-2</v>
          </cell>
          <cell r="AD18">
            <v>0</v>
          </cell>
          <cell r="AF18">
            <v>0</v>
          </cell>
          <cell r="AH18">
            <v>0</v>
          </cell>
          <cell r="AI18">
            <v>26543974.949999999</v>
          </cell>
          <cell r="AJ18">
            <v>3.820573097402951E-2</v>
          </cell>
          <cell r="AL18">
            <v>549547903.01000011</v>
          </cell>
          <cell r="AM18">
            <v>3.5196001235972628E-2</v>
          </cell>
          <cell r="AO18">
            <v>576091877.96000016</v>
          </cell>
          <cell r="AP18">
            <v>2.5041876121610976E-2</v>
          </cell>
        </row>
        <row r="19">
          <cell r="A19" t="str">
            <v>Banco Vimenca</v>
          </cell>
          <cell r="C19">
            <v>0</v>
          </cell>
          <cell r="E19">
            <v>0</v>
          </cell>
          <cell r="G19">
            <v>0</v>
          </cell>
          <cell r="I19">
            <v>0</v>
          </cell>
          <cell r="K19">
            <v>0</v>
          </cell>
          <cell r="M19">
            <v>0</v>
          </cell>
          <cell r="N19">
            <v>14725029.130000001</v>
          </cell>
          <cell r="O19">
            <v>6.0054338793110165E-3</v>
          </cell>
          <cell r="Q19">
            <v>14725029.130000001</v>
          </cell>
          <cell r="R19">
            <v>1.1463874382830177E-3</v>
          </cell>
          <cell r="U19">
            <v>0</v>
          </cell>
          <cell r="W19">
            <v>0</v>
          </cell>
          <cell r="X19">
            <v>53144572.200000003</v>
          </cell>
          <cell r="Y19">
            <v>4.8594146766794362E-2</v>
          </cell>
          <cell r="AB19">
            <v>0</v>
          </cell>
          <cell r="AD19">
            <v>0</v>
          </cell>
          <cell r="AF19">
            <v>0</v>
          </cell>
          <cell r="AH19">
            <v>0</v>
          </cell>
          <cell r="AI19">
            <v>0</v>
          </cell>
          <cell r="AJ19">
            <v>0</v>
          </cell>
          <cell r="AL19">
            <v>14725029.130000001</v>
          </cell>
          <cell r="AM19">
            <v>9.4307000467215346E-4</v>
          </cell>
          <cell r="AO19">
            <v>14725029.130000001</v>
          </cell>
          <cell r="AP19">
            <v>6.4007560159731324E-4</v>
          </cell>
        </row>
        <row r="20">
          <cell r="A20" t="str">
            <v>Citibank N A</v>
          </cell>
          <cell r="C20">
            <v>0</v>
          </cell>
          <cell r="E20">
            <v>0</v>
          </cell>
          <cell r="G20">
            <v>0</v>
          </cell>
          <cell r="I20">
            <v>0</v>
          </cell>
          <cell r="K20">
            <v>0</v>
          </cell>
          <cell r="M20">
            <v>0</v>
          </cell>
          <cell r="O20">
            <v>0</v>
          </cell>
          <cell r="R20">
            <v>0</v>
          </cell>
          <cell r="U20">
            <v>0</v>
          </cell>
          <cell r="W20">
            <v>0</v>
          </cell>
          <cell r="Y20">
            <v>0</v>
          </cell>
          <cell r="AB20">
            <v>0</v>
          </cell>
          <cell r="AD20">
            <v>0</v>
          </cell>
          <cell r="AE20">
            <v>16137551</v>
          </cell>
          <cell r="AF20">
            <v>9.1332589039897299E-2</v>
          </cell>
          <cell r="AH20">
            <v>0</v>
          </cell>
          <cell r="AJ20">
            <v>0</v>
          </cell>
          <cell r="AL20">
            <v>0</v>
          </cell>
          <cell r="AM20">
            <v>0</v>
          </cell>
          <cell r="AO20">
            <v>0</v>
          </cell>
          <cell r="AP20">
            <v>0</v>
          </cell>
        </row>
        <row r="21">
          <cell r="A21" t="str">
            <v>Republic Bank</v>
          </cell>
          <cell r="B21">
            <v>165772879.21000001</v>
          </cell>
          <cell r="C21">
            <v>5.5761623460436539E-2</v>
          </cell>
          <cell r="E21">
            <v>0</v>
          </cell>
          <cell r="F21">
            <v>18683230.449999999</v>
          </cell>
          <cell r="G21">
            <v>5.193440921077417E-2</v>
          </cell>
          <cell r="H21">
            <v>90709393.390000001</v>
          </cell>
          <cell r="I21">
            <v>1.9050531318439833E-2</v>
          </cell>
          <cell r="J21">
            <v>122566784.17</v>
          </cell>
          <cell r="K21">
            <v>6.7014615215332959E-2</v>
          </cell>
          <cell r="M21">
            <v>0</v>
          </cell>
          <cell r="N21">
            <v>210065125.44</v>
          </cell>
          <cell r="O21">
            <v>8.5672646895408516E-2</v>
          </cell>
          <cell r="Q21">
            <v>607797412.66000009</v>
          </cell>
          <cell r="R21">
            <v>4.7318841459863627E-2</v>
          </cell>
          <cell r="T21">
            <v>108940940.31</v>
          </cell>
          <cell r="U21">
            <v>1.6268471030983302E-2</v>
          </cell>
          <cell r="V21">
            <v>126938749.14</v>
          </cell>
          <cell r="W21">
            <v>7.5758744613787871E-2</v>
          </cell>
          <cell r="Y21">
            <v>0</v>
          </cell>
          <cell r="AA21">
            <v>28051822.170000002</v>
          </cell>
          <cell r="AB21">
            <v>7.8365933777667651E-2</v>
          </cell>
          <cell r="AD21">
            <v>0</v>
          </cell>
          <cell r="AF21">
            <v>0</v>
          </cell>
          <cell r="AG21">
            <v>4031729.26</v>
          </cell>
          <cell r="AH21">
            <v>4.8090430694167977E-2</v>
          </cell>
          <cell r="AI21">
            <v>32083551.43</v>
          </cell>
          <cell r="AJ21">
            <v>4.6179049555877455E-2</v>
          </cell>
          <cell r="AL21">
            <v>852856731.82000005</v>
          </cell>
          <cell r="AM21">
            <v>5.4621528756334956E-2</v>
          </cell>
          <cell r="AO21">
            <v>993881223.56000006</v>
          </cell>
          <cell r="AP21">
            <v>4.3202571381700264E-2</v>
          </cell>
        </row>
        <row r="22">
          <cell r="A22" t="str">
            <v>The Bank of Nova Scotia</v>
          </cell>
          <cell r="C22">
            <v>0</v>
          </cell>
          <cell r="E22">
            <v>0</v>
          </cell>
          <cell r="G22">
            <v>0</v>
          </cell>
          <cell r="H22">
            <v>385602803.41000003</v>
          </cell>
          <cell r="I22">
            <v>8.0983214729007713E-2</v>
          </cell>
          <cell r="J22">
            <v>22878604.469999999</v>
          </cell>
          <cell r="K22">
            <v>1.2509105836490729E-2</v>
          </cell>
          <cell r="L22">
            <v>10515701.24</v>
          </cell>
          <cell r="M22">
            <v>4.8668994421129E-2</v>
          </cell>
          <cell r="N22">
            <v>25820461.079999998</v>
          </cell>
          <cell r="O22">
            <v>1.0530578267811109E-2</v>
          </cell>
          <cell r="Q22">
            <v>444817570.19999999</v>
          </cell>
          <cell r="R22">
            <v>3.4630374602515598E-2</v>
          </cell>
          <cell r="T22">
            <v>38632855.850000001</v>
          </cell>
          <cell r="U22">
            <v>5.7691579901131742E-3</v>
          </cell>
          <cell r="W22">
            <v>0</v>
          </cell>
          <cell r="X22">
            <v>118120570.02</v>
          </cell>
          <cell r="Y22">
            <v>0.10800667082478255</v>
          </cell>
          <cell r="AA22">
            <v>30668675.100000001</v>
          </cell>
          <cell r="AB22">
            <v>8.5676408019786224E-2</v>
          </cell>
          <cell r="AD22">
            <v>0</v>
          </cell>
          <cell r="AE22">
            <v>72958944</v>
          </cell>
          <cell r="AF22">
            <v>0.41292072441084032</v>
          </cell>
          <cell r="AG22">
            <v>833969.42</v>
          </cell>
          <cell r="AH22">
            <v>9.9475798118362421E-3</v>
          </cell>
          <cell r="AI22">
            <v>104461588.52</v>
          </cell>
          <cell r="AJ22">
            <v>0.15035545187307711</v>
          </cell>
          <cell r="AL22">
            <v>455207124.19999999</v>
          </cell>
          <cell r="AM22">
            <v>2.9153910729553274E-2</v>
          </cell>
          <cell r="AO22">
            <v>598301568.56999993</v>
          </cell>
          <cell r="AP22">
            <v>2.6007299072763113E-2</v>
          </cell>
        </row>
        <row r="23">
          <cell r="X23">
            <v>10389554</v>
          </cell>
          <cell r="Y23">
            <v>9.4999637971972511E-3</v>
          </cell>
        </row>
        <row r="24">
          <cell r="A24" t="str">
            <v>Asociaciones de Ahorros y Préstamos</v>
          </cell>
          <cell r="B24">
            <v>900674342.55999994</v>
          </cell>
          <cell r="C24">
            <v>0.30296308895428364</v>
          </cell>
          <cell r="D24">
            <v>162287991.72</v>
          </cell>
          <cell r="E24">
            <v>0.6399272282075309</v>
          </cell>
          <cell r="F24">
            <v>203305182.5</v>
          </cell>
          <cell r="G24">
            <v>0.56513430966249867</v>
          </cell>
          <cell r="H24">
            <v>1474207712.3000002</v>
          </cell>
          <cell r="I24">
            <v>0.30960895165850355</v>
          </cell>
          <cell r="J24">
            <v>684175996.34000003</v>
          </cell>
          <cell r="K24">
            <v>0.37408006944767791</v>
          </cell>
          <cell r="L24">
            <v>31639794.689999998</v>
          </cell>
          <cell r="M24">
            <v>0.14643597760231505</v>
          </cell>
          <cell r="N24">
            <v>1166598783.3099999</v>
          </cell>
          <cell r="O24">
            <v>0.47578390473804694</v>
          </cell>
          <cell r="Q24">
            <v>4622889803.4199991</v>
          </cell>
          <cell r="R24">
            <v>0.35990575994244811</v>
          </cell>
          <cell r="T24">
            <v>685572734.90999997</v>
          </cell>
          <cell r="U24">
            <v>0.10237859289425966</v>
          </cell>
          <cell r="V24">
            <v>736197200.15999997</v>
          </cell>
          <cell r="W24">
            <v>0.43937234335588882</v>
          </cell>
          <cell r="AA24">
            <v>144486240.28</v>
          </cell>
          <cell r="AB24">
            <v>0.40363863241924491</v>
          </cell>
          <cell r="AC24">
            <v>0</v>
          </cell>
          <cell r="AD24">
            <v>0</v>
          </cell>
          <cell r="AE24">
            <v>34256592.219999999</v>
          </cell>
          <cell r="AF24">
            <v>0.19387968218576679</v>
          </cell>
          <cell r="AG24">
            <v>38759922.740000002</v>
          </cell>
          <cell r="AH24">
            <v>0.46232801312637628</v>
          </cell>
          <cell r="AI24">
            <v>217502755.23999998</v>
          </cell>
          <cell r="AJ24">
            <v>0.31305980993662846</v>
          </cell>
          <cell r="AL24">
            <v>5815946299.3499994</v>
          </cell>
          <cell r="AM24">
            <v>0.3724844586233424</v>
          </cell>
          <cell r="AO24">
            <v>6719021789.5</v>
          </cell>
          <cell r="AP24">
            <v>0.29206610568244545</v>
          </cell>
        </row>
        <row r="25">
          <cell r="A25" t="str">
            <v>Asociación Central de Ahorros y Préstamos</v>
          </cell>
          <cell r="B25">
            <v>66070912.090000004</v>
          </cell>
          <cell r="C25">
            <v>2.2224511869538301E-2</v>
          </cell>
          <cell r="E25">
            <v>0</v>
          </cell>
          <cell r="F25">
            <v>28899620.02</v>
          </cell>
          <cell r="G25">
            <v>8.0333253725645801E-2</v>
          </cell>
          <cell r="I25">
            <v>0</v>
          </cell>
          <cell r="J25">
            <v>124638528.48999999</v>
          </cell>
          <cell r="K25">
            <v>6.8147362144850052E-2</v>
          </cell>
          <cell r="M25">
            <v>0</v>
          </cell>
          <cell r="N25">
            <v>29177591.760000002</v>
          </cell>
          <cell r="O25">
            <v>1.1899745428361672E-2</v>
          </cell>
          <cell r="Q25">
            <v>248786652.35999998</v>
          </cell>
          <cell r="R25">
            <v>1.9368782945014658E-2</v>
          </cell>
          <cell r="U25">
            <v>0</v>
          </cell>
          <cell r="V25">
            <v>166607120.80000001</v>
          </cell>
          <cell r="W25">
            <v>9.9433359797842624E-2</v>
          </cell>
          <cell r="X25">
            <v>456859295.76999998</v>
          </cell>
          <cell r="Y25">
            <v>0.41774139392586351</v>
          </cell>
          <cell r="AA25">
            <v>10733818.23</v>
          </cell>
          <cell r="AB25">
            <v>2.9986133645652648E-2</v>
          </cell>
          <cell r="AD25">
            <v>0</v>
          </cell>
          <cell r="AF25">
            <v>0</v>
          </cell>
          <cell r="AH25">
            <v>0</v>
          </cell>
          <cell r="AI25">
            <v>10733818.23</v>
          </cell>
          <cell r="AJ25">
            <v>1.54495840352469E-2</v>
          </cell>
          <cell r="AL25">
            <v>556322958.56999993</v>
          </cell>
          <cell r="AM25">
            <v>3.5629912206349305E-2</v>
          </cell>
          <cell r="AO25">
            <v>567056776.79999995</v>
          </cell>
          <cell r="AP25">
            <v>2.464913341397874E-2</v>
          </cell>
        </row>
        <row r="26">
          <cell r="A26" t="str">
            <v>Asociación Cibao de Ahorros y Préstamos</v>
          </cell>
          <cell r="C26">
            <v>0</v>
          </cell>
          <cell r="E26">
            <v>0</v>
          </cell>
          <cell r="F26">
            <v>35101310.329999998</v>
          </cell>
          <cell r="G26">
            <v>9.7572302573219846E-2</v>
          </cell>
          <cell r="I26">
            <v>0</v>
          </cell>
          <cell r="K26">
            <v>0</v>
          </cell>
          <cell r="M26">
            <v>0</v>
          </cell>
          <cell r="N26">
            <v>183638351.47</v>
          </cell>
          <cell r="O26">
            <v>7.4894790884448462E-2</v>
          </cell>
          <cell r="Q26">
            <v>218739661.80000001</v>
          </cell>
          <cell r="R26">
            <v>1.702953510841684E-2</v>
          </cell>
          <cell r="U26">
            <v>0</v>
          </cell>
          <cell r="W26">
            <v>0</v>
          </cell>
          <cell r="X26">
            <v>140929185.41</v>
          </cell>
          <cell r="Y26">
            <v>0.128862332239045</v>
          </cell>
          <cell r="AB26">
            <v>0</v>
          </cell>
          <cell r="AD26">
            <v>0</v>
          </cell>
          <cell r="AF26">
            <v>0</v>
          </cell>
          <cell r="AG26">
            <v>4112919.05</v>
          </cell>
          <cell r="AH26">
            <v>4.9058861785959355E-2</v>
          </cell>
          <cell r="AI26">
            <v>4112919.05</v>
          </cell>
          <cell r="AJ26">
            <v>5.9198774500900829E-3</v>
          </cell>
          <cell r="AL26">
            <v>218739661.80000001</v>
          </cell>
          <cell r="AM26">
            <v>1.4009263550822685E-2</v>
          </cell>
          <cell r="AO26">
            <v>222852580.85000002</v>
          </cell>
          <cell r="AP26">
            <v>9.6870775939223996E-3</v>
          </cell>
        </row>
        <row r="27">
          <cell r="A27" t="str">
            <v>Asociación Dominicana de Ahorros y Préstamos</v>
          </cell>
          <cell r="B27">
            <v>272607687.82999998</v>
          </cell>
          <cell r="C27">
            <v>9.1698034766833594E-2</v>
          </cell>
          <cell r="D27">
            <v>32022115.510000002</v>
          </cell>
          <cell r="E27">
            <v>0.12626826792589066</v>
          </cell>
          <cell r="F27">
            <v>55542439.439999998</v>
          </cell>
          <cell r="G27">
            <v>0.15439320229771092</v>
          </cell>
          <cell r="H27">
            <v>471926715.06999999</v>
          </cell>
          <cell r="I27">
            <v>9.9112719526141091E-2</v>
          </cell>
          <cell r="J27">
            <v>190667837.84999999</v>
          </cell>
          <cell r="K27">
            <v>0.10424954749351034</v>
          </cell>
          <cell r="M27">
            <v>0</v>
          </cell>
          <cell r="N27">
            <v>132435618.09999999</v>
          </cell>
          <cell r="O27">
            <v>5.4012344610230002E-2</v>
          </cell>
          <cell r="Q27">
            <v>1155202413.8</v>
          </cell>
          <cell r="R27">
            <v>8.9935953549759834E-2</v>
          </cell>
          <cell r="T27">
            <v>200401530.33000001</v>
          </cell>
          <cell r="U27">
            <v>2.9926549940372249E-2</v>
          </cell>
          <cell r="V27">
            <v>211785714.43000001</v>
          </cell>
          <cell r="W27">
            <v>0.12639654921016641</v>
          </cell>
          <cell r="Y27">
            <v>0</v>
          </cell>
          <cell r="AA27">
            <v>66000001.780000001</v>
          </cell>
          <cell r="AB27">
            <v>0.18437845989016646</v>
          </cell>
          <cell r="AD27">
            <v>0</v>
          </cell>
          <cell r="AF27">
            <v>0</v>
          </cell>
          <cell r="AH27">
            <v>0</v>
          </cell>
          <cell r="AI27">
            <v>66000001.780000001</v>
          </cell>
          <cell r="AJ27">
            <v>9.4996258738262146E-2</v>
          </cell>
          <cell r="AL27">
            <v>1535908761.8800001</v>
          </cell>
          <cell r="AM27">
            <v>9.8367851802149409E-2</v>
          </cell>
          <cell r="AO27">
            <v>1802310293.9900002</v>
          </cell>
          <cell r="AP27">
            <v>7.8343807370836752E-2</v>
          </cell>
        </row>
        <row r="28">
          <cell r="A28" t="str">
            <v>Asociación Duarte de Ahorros y Préstamos</v>
          </cell>
          <cell r="C28">
            <v>0</v>
          </cell>
          <cell r="E28">
            <v>0</v>
          </cell>
          <cell r="G28">
            <v>0</v>
          </cell>
          <cell r="I28">
            <v>0</v>
          </cell>
          <cell r="K28">
            <v>0</v>
          </cell>
          <cell r="M28">
            <v>0</v>
          </cell>
          <cell r="N28">
            <v>125893850.69</v>
          </cell>
          <cell r="O28">
            <v>5.1344359963968952E-2</v>
          </cell>
          <cell r="Q28">
            <v>125893850.69</v>
          </cell>
          <cell r="R28">
            <v>9.8012117812424186E-3</v>
          </cell>
          <cell r="U28">
            <v>0</v>
          </cell>
          <cell r="W28">
            <v>0</v>
          </cell>
          <cell r="X28">
            <v>168920633.65000001</v>
          </cell>
          <cell r="Y28">
            <v>0.15445705410209329</v>
          </cell>
          <cell r="AB28">
            <v>0</v>
          </cell>
          <cell r="AD28">
            <v>0</v>
          </cell>
          <cell r="AF28">
            <v>0</v>
          </cell>
          <cell r="AH28">
            <v>0</v>
          </cell>
          <cell r="AI28">
            <v>0</v>
          </cell>
          <cell r="AJ28">
            <v>0</v>
          </cell>
          <cell r="AL28">
            <v>125893850.69</v>
          </cell>
          <cell r="AM28">
            <v>8.0629188105662969E-3</v>
          </cell>
          <cell r="AO28">
            <v>125893850.69</v>
          </cell>
          <cell r="AP28">
            <v>5.4724226014352248E-3</v>
          </cell>
        </row>
        <row r="29">
          <cell r="A29" t="str">
            <v>Asociación La Nacional de Ahorros y Préstamos</v>
          </cell>
          <cell r="B29">
            <v>171243830.03</v>
          </cell>
          <cell r="C29">
            <v>5.7601906992032478E-2</v>
          </cell>
          <cell r="D29">
            <v>45345250.289999999</v>
          </cell>
          <cell r="E29">
            <v>0.17880349632104275</v>
          </cell>
          <cell r="F29">
            <v>20259688.050000001</v>
          </cell>
          <cell r="G29">
            <v>5.6316541857531467E-2</v>
          </cell>
          <cell r="H29">
            <v>264224275.03999999</v>
          </cell>
          <cell r="I29">
            <v>5.5491638061119439E-2</v>
          </cell>
          <cell r="J29">
            <v>316052329.61000001</v>
          </cell>
          <cell r="K29">
            <v>0.17280477251770693</v>
          </cell>
          <cell r="M29">
            <v>0</v>
          </cell>
          <cell r="N29">
            <v>361224890.32999998</v>
          </cell>
          <cell r="O29">
            <v>0.147321419556213</v>
          </cell>
          <cell r="Q29">
            <v>1178350263.3499999</v>
          </cell>
          <cell r="R29">
            <v>9.1738082680582492E-2</v>
          </cell>
          <cell r="T29">
            <v>305733611.81999999</v>
          </cell>
          <cell r="U29">
            <v>4.5656099469475603E-2</v>
          </cell>
          <cell r="V29">
            <v>200777764.53</v>
          </cell>
          <cell r="W29">
            <v>0.11982685736393815</v>
          </cell>
          <cell r="Y29">
            <v>0</v>
          </cell>
          <cell r="AB29">
            <v>0</v>
          </cell>
          <cell r="AD29">
            <v>0</v>
          </cell>
          <cell r="AF29">
            <v>0</v>
          </cell>
          <cell r="AG29">
            <v>17987866.219999999</v>
          </cell>
          <cell r="AH29">
            <v>0.21455910801631439</v>
          </cell>
          <cell r="AI29">
            <v>17987866.219999999</v>
          </cell>
          <cell r="AJ29">
            <v>2.5890605265137697E-2</v>
          </cell>
          <cell r="AL29">
            <v>1505704981.3899999</v>
          </cell>
          <cell r="AM29">
            <v>9.6433439370340435E-2</v>
          </cell>
          <cell r="AO29">
            <v>1829426459.4299998</v>
          </cell>
          <cell r="AP29">
            <v>7.9522507647337995E-2</v>
          </cell>
        </row>
        <row r="30">
          <cell r="A30" t="str">
            <v>Asociación La Previsora de Ahorros y Préstamos</v>
          </cell>
          <cell r="C30">
            <v>0</v>
          </cell>
          <cell r="E30">
            <v>0</v>
          </cell>
          <cell r="G30">
            <v>0</v>
          </cell>
          <cell r="H30">
            <v>49138074.950000003</v>
          </cell>
          <cell r="I30">
            <v>1.0319840104520171E-2</v>
          </cell>
          <cell r="K30">
            <v>0</v>
          </cell>
          <cell r="M30">
            <v>0</v>
          </cell>
          <cell r="O30">
            <v>0</v>
          </cell>
          <cell r="Q30">
            <v>49138074.950000003</v>
          </cell>
          <cell r="R30">
            <v>3.8255456995547163E-3</v>
          </cell>
          <cell r="U30">
            <v>0</v>
          </cell>
          <cell r="W30">
            <v>0</v>
          </cell>
          <cell r="X30">
            <v>126576953.51000001</v>
          </cell>
          <cell r="Y30">
            <v>0.11573898897917269</v>
          </cell>
          <cell r="AB30">
            <v>0</v>
          </cell>
          <cell r="AD30">
            <v>0</v>
          </cell>
          <cell r="AF30">
            <v>0</v>
          </cell>
          <cell r="AH30">
            <v>0</v>
          </cell>
          <cell r="AI30">
            <v>0</v>
          </cell>
          <cell r="AJ30">
            <v>0</v>
          </cell>
          <cell r="AL30">
            <v>49138074.950000003</v>
          </cell>
          <cell r="AM30">
            <v>3.1470664107730107E-3</v>
          </cell>
          <cell r="AO30">
            <v>49138074.950000003</v>
          </cell>
          <cell r="AP30">
            <v>2.1359606563274157E-3</v>
          </cell>
        </row>
        <row r="31">
          <cell r="A31" t="str">
            <v>Asociación La Vega Real de Ahorros y Préstamos</v>
          </cell>
          <cell r="C31">
            <v>0</v>
          </cell>
          <cell r="E31">
            <v>0</v>
          </cell>
          <cell r="G31">
            <v>0</v>
          </cell>
          <cell r="H31">
            <v>63053282.990000002</v>
          </cell>
          <cell r="I31">
            <v>1.3242272905155018E-2</v>
          </cell>
          <cell r="K31">
            <v>0</v>
          </cell>
          <cell r="M31">
            <v>0</v>
          </cell>
          <cell r="N31">
            <v>94766271.060000002</v>
          </cell>
          <cell r="O31">
            <v>3.8649334396236613E-2</v>
          </cell>
          <cell r="Q31">
            <v>157819554.05000001</v>
          </cell>
          <cell r="R31">
            <v>1.2286723012978363E-2</v>
          </cell>
          <cell r="U31">
            <v>0</v>
          </cell>
          <cell r="W31">
            <v>0</v>
          </cell>
          <cell r="Y31">
            <v>0</v>
          </cell>
          <cell r="AB31">
            <v>0</v>
          </cell>
          <cell r="AD31">
            <v>0</v>
          </cell>
          <cell r="AF31">
            <v>0</v>
          </cell>
          <cell r="AH31">
            <v>0</v>
          </cell>
          <cell r="AI31">
            <v>0</v>
          </cell>
          <cell r="AJ31">
            <v>0</v>
          </cell>
          <cell r="AL31">
            <v>157819554.05000001</v>
          </cell>
          <cell r="AM31">
            <v>1.0107612437388142E-2</v>
          </cell>
          <cell r="AO31">
            <v>157819554.05000001</v>
          </cell>
          <cell r="AP31">
            <v>6.8601864967837546E-3</v>
          </cell>
        </row>
        <row r="32">
          <cell r="A32" t="str">
            <v>Asociación Mocana de Ahorros y Préstamos</v>
          </cell>
          <cell r="C32">
            <v>0</v>
          </cell>
          <cell r="D32">
            <v>34239623.939999998</v>
          </cell>
          <cell r="E32">
            <v>0.1350122545147755</v>
          </cell>
          <cell r="G32">
            <v>0</v>
          </cell>
          <cell r="I32">
            <v>0</v>
          </cell>
          <cell r="K32">
            <v>0</v>
          </cell>
          <cell r="M32">
            <v>0</v>
          </cell>
          <cell r="O32">
            <v>0</v>
          </cell>
          <cell r="Q32">
            <v>34239623.939999998</v>
          </cell>
          <cell r="R32">
            <v>2.6656568506462767E-3</v>
          </cell>
          <cell r="U32">
            <v>0</v>
          </cell>
          <cell r="W32">
            <v>0</v>
          </cell>
          <cell r="Y32">
            <v>0</v>
          </cell>
          <cell r="AB32">
            <v>0</v>
          </cell>
          <cell r="AD32">
            <v>0</v>
          </cell>
          <cell r="AF32">
            <v>0</v>
          </cell>
          <cell r="AH32">
            <v>0</v>
          </cell>
          <cell r="AI32">
            <v>0</v>
          </cell>
          <cell r="AJ32">
            <v>0</v>
          </cell>
          <cell r="AL32">
            <v>34239623.939999998</v>
          </cell>
          <cell r="AM32">
            <v>2.1928895368554407E-3</v>
          </cell>
          <cell r="AO32">
            <v>34239623.939999998</v>
          </cell>
          <cell r="AP32">
            <v>1.488346657814813E-3</v>
          </cell>
        </row>
        <row r="33">
          <cell r="A33" t="str">
            <v>Asociación Norestana de Ahorros y Préstamos</v>
          </cell>
          <cell r="C33">
            <v>0</v>
          </cell>
          <cell r="D33">
            <v>50681001.980000004</v>
          </cell>
          <cell r="E33">
            <v>0.19984320944582201</v>
          </cell>
          <cell r="G33">
            <v>0</v>
          </cell>
          <cell r="I33">
            <v>0</v>
          </cell>
          <cell r="K33">
            <v>0</v>
          </cell>
          <cell r="M33">
            <v>0</v>
          </cell>
          <cell r="N33">
            <v>59165823.450000003</v>
          </cell>
          <cell r="O33">
            <v>2.4130101034575288E-2</v>
          </cell>
          <cell r="Q33">
            <v>109846825.43000001</v>
          </cell>
          <cell r="R33">
            <v>8.55190300110595E-3</v>
          </cell>
          <cell r="U33">
            <v>0</v>
          </cell>
          <cell r="W33">
            <v>0</v>
          </cell>
          <cell r="Y33">
            <v>0</v>
          </cell>
          <cell r="AB33">
            <v>0</v>
          </cell>
          <cell r="AD33">
            <v>0</v>
          </cell>
          <cell r="AF33">
            <v>0</v>
          </cell>
          <cell r="AH33">
            <v>0</v>
          </cell>
          <cell r="AI33">
            <v>0</v>
          </cell>
          <cell r="AJ33">
            <v>0</v>
          </cell>
          <cell r="AL33">
            <v>109846825.43000001</v>
          </cell>
          <cell r="AM33">
            <v>7.0351810687040266E-3</v>
          </cell>
          <cell r="AO33">
            <v>109846825.43000001</v>
          </cell>
          <cell r="AP33">
            <v>4.7748817506524212E-3</v>
          </cell>
        </row>
        <row r="34">
          <cell r="A34" t="str">
            <v>Asociación Norteña de Ahorros y Préstamos</v>
          </cell>
          <cell r="B34">
            <v>26277167.309999999</v>
          </cell>
          <cell r="C34">
            <v>8.8389458886753928E-3</v>
          </cell>
          <cell r="E34">
            <v>0</v>
          </cell>
          <cell r="G34">
            <v>0</v>
          </cell>
          <cell r="I34">
            <v>0</v>
          </cell>
          <cell r="J34">
            <v>18917120.09</v>
          </cell>
          <cell r="K34">
            <v>1.0343124627103404E-2</v>
          </cell>
          <cell r="M34">
            <v>0</v>
          </cell>
          <cell r="N34">
            <v>59183592.090000004</v>
          </cell>
          <cell r="O34">
            <v>2.4137347770164276E-2</v>
          </cell>
          <cell r="Q34">
            <v>104377879.49000001</v>
          </cell>
          <cell r="R34">
            <v>8.1261292473894502E-3</v>
          </cell>
          <cell r="U34">
            <v>0</v>
          </cell>
          <cell r="V34">
            <v>130531538.62</v>
          </cell>
          <cell r="W34">
            <v>7.7902969466407401E-2</v>
          </cell>
          <cell r="Y34">
            <v>0</v>
          </cell>
          <cell r="AB34">
            <v>0</v>
          </cell>
          <cell r="AD34">
            <v>0</v>
          </cell>
          <cell r="AF34">
            <v>0</v>
          </cell>
          <cell r="AH34">
            <v>0</v>
          </cell>
          <cell r="AI34">
            <v>0</v>
          </cell>
          <cell r="AJ34">
            <v>0</v>
          </cell>
          <cell r="AL34">
            <v>241009748.55000001</v>
          </cell>
          <cell r="AM34">
            <v>1.5435559596144788E-2</v>
          </cell>
          <cell r="AO34">
            <v>241009748.55000001</v>
          </cell>
          <cell r="AP34">
            <v>1.047634326778126E-2</v>
          </cell>
        </row>
        <row r="35">
          <cell r="A35" t="str">
            <v>Asociación Popular de Ahorros y Préstamos</v>
          </cell>
          <cell r="B35">
            <v>364474745.30000001</v>
          </cell>
          <cell r="C35">
            <v>0.12259968943720388</v>
          </cell>
          <cell r="E35">
            <v>0</v>
          </cell>
          <cell r="F35">
            <v>63502124.660000004</v>
          </cell>
          <cell r="G35">
            <v>0.17651900920839061</v>
          </cell>
          <cell r="H35">
            <v>625865364.25</v>
          </cell>
          <cell r="I35">
            <v>0.13144248106156781</v>
          </cell>
          <cell r="J35">
            <v>33900180.299999997</v>
          </cell>
          <cell r="K35">
            <v>1.8535262664507179E-2</v>
          </cell>
          <cell r="M35">
            <v>0</v>
          </cell>
          <cell r="N35">
            <v>121112794.36</v>
          </cell>
          <cell r="O35">
            <v>4.9394461093848596E-2</v>
          </cell>
          <cell r="Q35">
            <v>1208855208.8699999</v>
          </cell>
          <cell r="R35">
            <v>9.4112983676763795E-2</v>
          </cell>
          <cell r="T35">
            <v>179437592.75999999</v>
          </cell>
          <cell r="U35">
            <v>2.6795943484411798E-2</v>
          </cell>
          <cell r="V35">
            <v>26495061.780000001</v>
          </cell>
          <cell r="W35">
            <v>1.5812607517534199E-2</v>
          </cell>
          <cell r="X35">
            <v>6100330.4400000004</v>
          </cell>
          <cell r="Y35">
            <v>5.5779986639407598E-3</v>
          </cell>
          <cell r="AA35">
            <v>67752420.269999996</v>
          </cell>
          <cell r="AB35">
            <v>0.18927403888342584</v>
          </cell>
          <cell r="AD35">
            <v>0</v>
          </cell>
          <cell r="AF35">
            <v>0</v>
          </cell>
          <cell r="AG35">
            <v>16659137.470000001</v>
          </cell>
          <cell r="AH35">
            <v>0.19871004332410255</v>
          </cell>
          <cell r="AI35">
            <v>84411557.739999995</v>
          </cell>
          <cell r="AJ35">
            <v>0.12149669641370718</v>
          </cell>
          <cell r="AL35">
            <v>1249682463.4099998</v>
          </cell>
          <cell r="AM35">
            <v>8.0036381334260678E-2</v>
          </cell>
          <cell r="AO35">
            <v>1513531613.9099998</v>
          </cell>
          <cell r="AP35">
            <v>6.5791018120043301E-2</v>
          </cell>
        </row>
        <row r="36">
          <cell r="A36" t="str">
            <v>Asociación Romana de Ahorros y Préstamos</v>
          </cell>
          <cell r="C36">
            <v>0</v>
          </cell>
          <cell r="E36">
            <v>0</v>
          </cell>
          <cell r="G36">
            <v>0</v>
          </cell>
          <cell r="I36">
            <v>0</v>
          </cell>
          <cell r="K36">
            <v>0</v>
          </cell>
          <cell r="L36">
            <v>31639794.689999998</v>
          </cell>
          <cell r="M36">
            <v>0.14643597760231505</v>
          </cell>
          <cell r="O36">
            <v>0</v>
          </cell>
          <cell r="Q36">
            <v>31639794.689999998</v>
          </cell>
          <cell r="R36">
            <v>2.4632523889933874E-3</v>
          </cell>
          <cell r="U36">
            <v>0</v>
          </cell>
          <cell r="W36">
            <v>0</v>
          </cell>
          <cell r="X36">
            <v>14332192.76</v>
          </cell>
          <cell r="Y36">
            <v>1.3105019941611789E-2</v>
          </cell>
          <cell r="AB36">
            <v>0</v>
          </cell>
          <cell r="AD36">
            <v>0</v>
          </cell>
          <cell r="AE36">
            <v>34256592.219999999</v>
          </cell>
          <cell r="AF36">
            <v>0.19387968218576679</v>
          </cell>
          <cell r="AH36">
            <v>0</v>
          </cell>
          <cell r="AI36">
            <v>34256592.219999999</v>
          </cell>
          <cell r="AJ36">
            <v>4.9306788034184472E-2</v>
          </cell>
          <cell r="AL36">
            <v>31639794.689999998</v>
          </cell>
          <cell r="AM36">
            <v>2.0263824989882567E-3</v>
          </cell>
          <cell r="AO36">
            <v>65896386.909999996</v>
          </cell>
          <cell r="AP36">
            <v>2.8644201055314017E-3</v>
          </cell>
        </row>
        <row r="37">
          <cell r="Y37">
            <v>0</v>
          </cell>
        </row>
        <row r="38">
          <cell r="A38" t="str">
            <v>Bancos de Ahorro y Credito</v>
          </cell>
          <cell r="B38">
            <v>319615553.38</v>
          </cell>
          <cell r="C38">
            <v>0.10751024066546773</v>
          </cell>
          <cell r="D38">
            <v>11163724.99</v>
          </cell>
          <cell r="E38">
            <v>4.4020333936028611E-2</v>
          </cell>
          <cell r="F38">
            <v>10536202.880000001</v>
          </cell>
          <cell r="G38">
            <v>2.9287840417215289E-2</v>
          </cell>
          <cell r="H38">
            <v>401251055.31999999</v>
          </cell>
          <cell r="I38">
            <v>8.4269616522133967E-2</v>
          </cell>
          <cell r="J38">
            <v>415011617.57999998</v>
          </cell>
          <cell r="K38">
            <v>0.22691175305245517</v>
          </cell>
          <cell r="L38">
            <v>34117962.129999995</v>
          </cell>
          <cell r="M38">
            <v>0.15790548539445384</v>
          </cell>
          <cell r="N38">
            <v>201038488.28999996</v>
          </cell>
          <cell r="O38">
            <v>8.199123668709761E-2</v>
          </cell>
          <cell r="Q38">
            <v>1392734604.5699999</v>
          </cell>
          <cell r="R38">
            <v>0.10842854309118188</v>
          </cell>
          <cell r="T38">
            <v>0</v>
          </cell>
          <cell r="U38">
            <v>0</v>
          </cell>
          <cell r="V38">
            <v>254763821.25999999</v>
          </cell>
          <cell r="W38">
            <v>0.15204645864583505</v>
          </cell>
          <cell r="AA38">
            <v>30238738.809999999</v>
          </cell>
          <cell r="AB38">
            <v>8.4475332430950192E-2</v>
          </cell>
          <cell r="AC38">
            <v>0</v>
          </cell>
          <cell r="AD38">
            <v>0</v>
          </cell>
          <cell r="AE38">
            <v>3984627.26</v>
          </cell>
          <cell r="AF38">
            <v>2.2551521232357499E-2</v>
          </cell>
          <cell r="AG38">
            <v>0</v>
          </cell>
          <cell r="AH38">
            <v>0</v>
          </cell>
          <cell r="AI38">
            <v>34223366.07</v>
          </cell>
          <cell r="AJ38">
            <v>4.9258964399985221E-2</v>
          </cell>
          <cell r="AL38">
            <v>1877940902.2</v>
          </cell>
          <cell r="AM38">
            <v>0.12027342830878203</v>
          </cell>
          <cell r="AO38">
            <v>1912164268.27</v>
          </cell>
          <cell r="AP38">
            <v>8.311899987160204E-2</v>
          </cell>
        </row>
        <row r="39">
          <cell r="A39" t="str">
            <v>Banco de Ahorro y Credito ADEMI</v>
          </cell>
          <cell r="B39">
            <v>272261761.90999997</v>
          </cell>
          <cell r="C39">
            <v>9.1581674412907363E-2</v>
          </cell>
          <cell r="E39">
            <v>0</v>
          </cell>
          <cell r="G39">
            <v>0</v>
          </cell>
          <cell r="H39">
            <v>313996944.24000001</v>
          </cell>
          <cell r="I39">
            <v>6.5944753862701655E-2</v>
          </cell>
          <cell r="J39">
            <v>281528350.94</v>
          </cell>
          <cell r="K39">
            <v>0.15392844185487878</v>
          </cell>
          <cell r="M39">
            <v>0</v>
          </cell>
          <cell r="N39">
            <v>142504412.00999999</v>
          </cell>
          <cell r="O39">
            <v>5.8118786474424422E-2</v>
          </cell>
          <cell r="Q39">
            <v>1010291469.0999999</v>
          </cell>
          <cell r="R39">
            <v>7.8654204277335465E-2</v>
          </cell>
          <cell r="U39">
            <v>0</v>
          </cell>
          <cell r="V39">
            <v>90435373.950000003</v>
          </cell>
          <cell r="W39">
            <v>5.3973041687800379E-2</v>
          </cell>
          <cell r="X39">
            <v>230442476.36999997</v>
          </cell>
          <cell r="Y39">
            <v>0.21071117998438457</v>
          </cell>
          <cell r="AB39">
            <v>0</v>
          </cell>
          <cell r="AD39">
            <v>0</v>
          </cell>
          <cell r="AF39">
            <v>0</v>
          </cell>
          <cell r="AH39">
            <v>0</v>
          </cell>
          <cell r="AI39">
            <v>0</v>
          </cell>
          <cell r="AJ39">
            <v>0</v>
          </cell>
          <cell r="AL39">
            <v>1264120392.4400001</v>
          </cell>
          <cell r="AM39">
            <v>8.0961063905518757E-2</v>
          </cell>
          <cell r="AO39">
            <v>1264120392.4400001</v>
          </cell>
          <cell r="AP39">
            <v>5.4949475042733897E-2</v>
          </cell>
        </row>
        <row r="40">
          <cell r="A40" t="str">
            <v>Banco de Desarrollo Altas Cumbres</v>
          </cell>
          <cell r="B40">
            <v>1205426.8600000001</v>
          </cell>
          <cell r="C40">
            <v>4.0547379641797047E-4</v>
          </cell>
          <cell r="D40">
            <v>11163724.99</v>
          </cell>
          <cell r="E40">
            <v>4.4020333936028611E-2</v>
          </cell>
          <cell r="G40">
            <v>0</v>
          </cell>
          <cell r="I40">
            <v>0</v>
          </cell>
          <cell r="K40">
            <v>0</v>
          </cell>
          <cell r="M40">
            <v>0</v>
          </cell>
          <cell r="N40">
            <v>22917271.140000001</v>
          </cell>
          <cell r="O40">
            <v>9.3465456204168892E-3</v>
          </cell>
          <cell r="Q40">
            <v>35286422.990000002</v>
          </cell>
          <cell r="R40">
            <v>2.7471532789882557E-3</v>
          </cell>
          <cell r="U40">
            <v>0</v>
          </cell>
          <cell r="W40">
            <v>0</v>
          </cell>
          <cell r="X40">
            <v>163393549.38999999</v>
          </cell>
          <cell r="Y40">
            <v>0.14940321826139608</v>
          </cell>
          <cell r="AB40">
            <v>0</v>
          </cell>
          <cell r="AD40">
            <v>0</v>
          </cell>
          <cell r="AF40">
            <v>0</v>
          </cell>
          <cell r="AH40">
            <v>0</v>
          </cell>
          <cell r="AI40">
            <v>0</v>
          </cell>
          <cell r="AJ40">
            <v>0</v>
          </cell>
          <cell r="AL40">
            <v>35286422.990000002</v>
          </cell>
          <cell r="AM40">
            <v>2.2599321740046623E-3</v>
          </cell>
          <cell r="AO40">
            <v>35286422.990000002</v>
          </cell>
          <cell r="AP40">
            <v>1.5338494901531996E-3</v>
          </cell>
        </row>
        <row r="41">
          <cell r="A41" t="str">
            <v>Banco Lopez de Haro de Ahorro y Crédito</v>
          </cell>
          <cell r="B41">
            <v>22687763.23</v>
          </cell>
          <cell r="C41">
            <v>7.6315650450166144E-3</v>
          </cell>
          <cell r="E41">
            <v>0</v>
          </cell>
          <cell r="G41">
            <v>0</v>
          </cell>
          <cell r="I41">
            <v>0</v>
          </cell>
          <cell r="J41">
            <v>133483266.64</v>
          </cell>
          <cell r="K41">
            <v>7.2983311197576395E-2</v>
          </cell>
          <cell r="L41">
            <v>34117962.129999995</v>
          </cell>
          <cell r="M41">
            <v>0.15790548539445384</v>
          </cell>
          <cell r="O41">
            <v>0</v>
          </cell>
          <cell r="Q41">
            <v>190288992</v>
          </cell>
          <cell r="R41">
            <v>1.4814565604349173E-2</v>
          </cell>
          <cell r="U41">
            <v>0</v>
          </cell>
          <cell r="V41">
            <v>164328447.31</v>
          </cell>
          <cell r="W41">
            <v>9.8073416958034676E-2</v>
          </cell>
          <cell r="Y41">
            <v>0</v>
          </cell>
          <cell r="AB41">
            <v>0</v>
          </cell>
          <cell r="AD41">
            <v>0</v>
          </cell>
          <cell r="AE41">
            <v>3984627.26</v>
          </cell>
          <cell r="AF41">
            <v>2.2551521232357499E-2</v>
          </cell>
          <cell r="AH41">
            <v>0</v>
          </cell>
          <cell r="AI41">
            <v>3984627.26</v>
          </cell>
          <cell r="AJ41">
            <v>5.7352223023908605E-3</v>
          </cell>
          <cell r="AL41">
            <v>421666366.29000002</v>
          </cell>
          <cell r="AM41">
            <v>2.7005780329291632E-2</v>
          </cell>
          <cell r="AO41">
            <v>425650993.55000001</v>
          </cell>
          <cell r="AP41">
            <v>1.8502429663241712E-2</v>
          </cell>
        </row>
        <row r="42">
          <cell r="A42" t="str">
            <v>Banco de Ahorro y Crédito Pyme BHD</v>
          </cell>
          <cell r="B42">
            <v>13091196.550000001</v>
          </cell>
          <cell r="C42">
            <v>4.4035331722924584E-3</v>
          </cell>
          <cell r="E42">
            <v>0</v>
          </cell>
          <cell r="F42">
            <v>10536202.880000001</v>
          </cell>
          <cell r="G42">
            <v>2.9287840417215289E-2</v>
          </cell>
          <cell r="I42">
            <v>0</v>
          </cell>
          <cell r="K42">
            <v>0</v>
          </cell>
          <cell r="M42">
            <v>0</v>
          </cell>
          <cell r="N42">
            <v>28037901.010000002</v>
          </cell>
          <cell r="O42">
            <v>1.1434935655724749E-2</v>
          </cell>
          <cell r="Q42">
            <v>51665300.439999998</v>
          </cell>
          <cell r="R42">
            <v>4.022297741935541E-3</v>
          </cell>
          <cell r="U42">
            <v>0</v>
          </cell>
          <cell r="W42">
            <v>0</v>
          </cell>
          <cell r="X42">
            <v>67048926.979999997</v>
          </cell>
          <cell r="Y42">
            <v>6.130796172298849E-2</v>
          </cell>
          <cell r="AB42">
            <v>0</v>
          </cell>
          <cell r="AD42">
            <v>0</v>
          </cell>
          <cell r="AF42">
            <v>0</v>
          </cell>
          <cell r="AH42">
            <v>0</v>
          </cell>
          <cell r="AI42">
            <v>0</v>
          </cell>
          <cell r="AJ42">
            <v>0</v>
          </cell>
          <cell r="AL42">
            <v>51665300.439999998</v>
          </cell>
          <cell r="AM42">
            <v>3.3089235136432634E-3</v>
          </cell>
          <cell r="AO42">
            <v>51665300.439999998</v>
          </cell>
          <cell r="AP42">
            <v>2.2458154730209982E-3</v>
          </cell>
        </row>
        <row r="43">
          <cell r="A43" t="str">
            <v>Motor Credito Banco de Ahorro y Crédito</v>
          </cell>
          <cell r="B43">
            <v>10369404.83</v>
          </cell>
          <cell r="C43">
            <v>3.4879942388333206E-3</v>
          </cell>
          <cell r="E43">
            <v>0</v>
          </cell>
          <cell r="G43">
            <v>0</v>
          </cell>
          <cell r="H43">
            <v>25023048.710000001</v>
          </cell>
          <cell r="I43">
            <v>5.2552702131205432E-3</v>
          </cell>
          <cell r="K43">
            <v>0</v>
          </cell>
          <cell r="M43">
            <v>0</v>
          </cell>
          <cell r="N43">
            <v>7578904.1299999999</v>
          </cell>
          <cell r="O43">
            <v>3.0909689365315493E-3</v>
          </cell>
          <cell r="Q43">
            <v>42971357.670000002</v>
          </cell>
          <cell r="R43">
            <v>3.3454483657686727E-3</v>
          </cell>
          <cell r="U43">
            <v>0</v>
          </cell>
          <cell r="W43">
            <v>0</v>
          </cell>
          <cell r="Y43">
            <v>0</v>
          </cell>
          <cell r="AA43">
            <v>30238738.809999999</v>
          </cell>
          <cell r="AB43">
            <v>8.4475332430950192E-2</v>
          </cell>
          <cell r="AD43">
            <v>0</v>
          </cell>
          <cell r="AF43">
            <v>0</v>
          </cell>
          <cell r="AH43">
            <v>0</v>
          </cell>
          <cell r="AI43">
            <v>30238738.809999999</v>
          </cell>
          <cell r="AJ43">
            <v>4.352374209759436E-2</v>
          </cell>
          <cell r="AL43">
            <v>42971357.670000002</v>
          </cell>
          <cell r="AM43">
            <v>2.7521166933416911E-3</v>
          </cell>
          <cell r="AO43">
            <v>73210096.480000004</v>
          </cell>
          <cell r="AP43">
            <v>3.1823364241747578E-3</v>
          </cell>
        </row>
        <row r="44">
          <cell r="A44" t="str">
            <v>Banco de Ahorro y Crédito Popular</v>
          </cell>
          <cell r="C44">
            <v>0</v>
          </cell>
          <cell r="E44">
            <v>0</v>
          </cell>
          <cell r="G44">
            <v>0</v>
          </cell>
          <cell r="H44">
            <v>62231062.369999997</v>
          </cell>
          <cell r="I44">
            <v>1.3069592446311777E-2</v>
          </cell>
          <cell r="K44">
            <v>0</v>
          </cell>
          <cell r="M44">
            <v>0</v>
          </cell>
          <cell r="O44">
            <v>0</v>
          </cell>
          <cell r="Q44">
            <v>62231062.369999997</v>
          </cell>
          <cell r="R44">
            <v>4.84487382280479E-3</v>
          </cell>
          <cell r="U44">
            <v>0</v>
          </cell>
          <cell r="W44">
            <v>0</v>
          </cell>
          <cell r="Y44">
            <v>0</v>
          </cell>
          <cell r="AB44">
            <v>0</v>
          </cell>
          <cell r="AD44">
            <v>0</v>
          </cell>
          <cell r="AF44">
            <v>0</v>
          </cell>
          <cell r="AH44">
            <v>0</v>
          </cell>
          <cell r="AI44">
            <v>0</v>
          </cell>
          <cell r="AJ44">
            <v>0</v>
          </cell>
          <cell r="AL44">
            <v>62231062.369999997</v>
          </cell>
          <cell r="AM44">
            <v>3.9856116929820277E-3</v>
          </cell>
          <cell r="AO44">
            <v>62231062.369999997</v>
          </cell>
          <cell r="AP44">
            <v>2.7050937782774807E-3</v>
          </cell>
        </row>
        <row r="45">
          <cell r="Y45">
            <v>0</v>
          </cell>
        </row>
        <row r="46">
          <cell r="A46" t="str">
            <v>Financieras</v>
          </cell>
          <cell r="B46">
            <v>35380949.920000002</v>
          </cell>
          <cell r="C46">
            <v>1.1901218199946606E-2</v>
          </cell>
          <cell r="D46">
            <v>0</v>
          </cell>
          <cell r="E46">
            <v>0</v>
          </cell>
          <cell r="F46">
            <v>20977461.68</v>
          </cell>
          <cell r="G46">
            <v>5.8311761555799591E-2</v>
          </cell>
          <cell r="H46">
            <v>0</v>
          </cell>
          <cell r="I46">
            <v>0</v>
          </cell>
          <cell r="J46">
            <v>0</v>
          </cell>
          <cell r="K46">
            <v>0</v>
          </cell>
          <cell r="L46">
            <v>0</v>
          </cell>
          <cell r="M46">
            <v>0</v>
          </cell>
          <cell r="N46">
            <v>22917415.379999999</v>
          </cell>
          <cell r="O46">
            <v>9.3466044470429752E-3</v>
          </cell>
          <cell r="Q46">
            <v>79275826.980000004</v>
          </cell>
          <cell r="R46">
            <v>6.1718595873073113E-3</v>
          </cell>
          <cell r="T46">
            <v>0</v>
          </cell>
          <cell r="U46">
            <v>0</v>
          </cell>
          <cell r="V46">
            <v>0</v>
          </cell>
          <cell r="W46">
            <v>0</v>
          </cell>
          <cell r="AA46">
            <v>7254641.75</v>
          </cell>
          <cell r="AB46">
            <v>2.0266661164321895E-2</v>
          </cell>
          <cell r="AC46">
            <v>0</v>
          </cell>
          <cell r="AD46">
            <v>0</v>
          </cell>
          <cell r="AE46">
            <v>0</v>
          </cell>
          <cell r="AF46">
            <v>0</v>
          </cell>
          <cell r="AG46">
            <v>0</v>
          </cell>
          <cell r="AH46">
            <v>0</v>
          </cell>
          <cell r="AI46">
            <v>7254641.75</v>
          </cell>
          <cell r="AJ46">
            <v>1.0441875850755452E-2</v>
          </cell>
          <cell r="AL46">
            <v>79275826.980000004</v>
          </cell>
          <cell r="AM46">
            <v>5.0772500251357686E-3</v>
          </cell>
          <cell r="AO46">
            <v>86530468.730000004</v>
          </cell>
          <cell r="AP46">
            <v>3.7613536339980232E-3</v>
          </cell>
        </row>
        <row r="47">
          <cell r="A47" t="str">
            <v>Promerica</v>
          </cell>
          <cell r="B47">
            <v>35380949.920000002</v>
          </cell>
          <cell r="C47">
            <v>1.1901218199946606E-2</v>
          </cell>
          <cell r="F47">
            <v>20977461.68</v>
          </cell>
          <cell r="G47">
            <v>5.8311761555799591E-2</v>
          </cell>
          <cell r="N47">
            <v>22917415.379999999</v>
          </cell>
          <cell r="O47">
            <v>9.3466044470429752E-3</v>
          </cell>
          <cell r="Q47">
            <v>79275826.980000004</v>
          </cell>
          <cell r="R47">
            <v>6.1718595873073113E-3</v>
          </cell>
          <cell r="U47">
            <v>0</v>
          </cell>
          <cell r="X47">
            <v>0</v>
          </cell>
          <cell r="Y47">
            <v>0</v>
          </cell>
          <cell r="AA47">
            <v>7254641.75</v>
          </cell>
          <cell r="AB47">
            <v>2.0266661164321895E-2</v>
          </cell>
          <cell r="AF47">
            <v>0</v>
          </cell>
          <cell r="AI47">
            <v>7254641.75</v>
          </cell>
          <cell r="AJ47">
            <v>1.0441875850755452E-2</v>
          </cell>
          <cell r="AL47">
            <v>79275826.980000004</v>
          </cell>
          <cell r="AM47">
            <v>5.0772500251357686E-3</v>
          </cell>
          <cell r="AO47">
            <v>86530468.730000004</v>
          </cell>
          <cell r="AP47">
            <v>3.7613536339980232E-3</v>
          </cell>
        </row>
        <row r="49">
          <cell r="A49" t="str">
            <v>Banco Nacional de la Vivienda</v>
          </cell>
          <cell r="B49">
            <v>131256138.84</v>
          </cell>
          <cell r="C49">
            <v>4.4151102555172052E-2</v>
          </cell>
          <cell r="D49">
            <v>11934479.960000001</v>
          </cell>
          <cell r="E49">
            <v>4.7059542729925435E-2</v>
          </cell>
          <cell r="G49">
            <v>0</v>
          </cell>
          <cell r="H49">
            <v>131256138</v>
          </cell>
          <cell r="I49">
            <v>2.7566044422276129E-2</v>
          </cell>
          <cell r="K49">
            <v>0</v>
          </cell>
          <cell r="M49">
            <v>0</v>
          </cell>
          <cell r="O49">
            <v>0</v>
          </cell>
          <cell r="Q49">
            <v>274446756.80000001</v>
          </cell>
          <cell r="R49">
            <v>2.1366498612355164E-2</v>
          </cell>
          <cell r="U49">
            <v>0</v>
          </cell>
          <cell r="V49">
            <v>4805966.45</v>
          </cell>
          <cell r="W49">
            <v>2.8682651071850851E-3</v>
          </cell>
          <cell r="AB49">
            <v>0</v>
          </cell>
          <cell r="AD49">
            <v>0</v>
          </cell>
          <cell r="AF49">
            <v>0</v>
          </cell>
          <cell r="AH49">
            <v>0</v>
          </cell>
          <cell r="AI49">
            <v>0</v>
          </cell>
          <cell r="AJ49">
            <v>0</v>
          </cell>
          <cell r="AL49">
            <v>279252723.25</v>
          </cell>
          <cell r="AM49">
            <v>1.7884845231548215E-2</v>
          </cell>
          <cell r="AO49">
            <v>279252723.25</v>
          </cell>
          <cell r="AP49">
            <v>1.2138709761040164E-2</v>
          </cell>
        </row>
        <row r="50">
          <cell r="Y50">
            <v>0</v>
          </cell>
        </row>
        <row r="51">
          <cell r="A51" t="str">
            <v>Empresas Privadas</v>
          </cell>
          <cell r="B51">
            <v>236894109.20999998</v>
          </cell>
          <cell r="C51">
            <v>7.9684929046986722E-2</v>
          </cell>
          <cell r="D51">
            <v>0</v>
          </cell>
          <cell r="E51">
            <v>0</v>
          </cell>
          <cell r="F51">
            <v>0</v>
          </cell>
          <cell r="G51">
            <v>0</v>
          </cell>
          <cell r="H51">
            <v>168486848.12</v>
          </cell>
          <cell r="I51">
            <v>3.5385133302072408E-2</v>
          </cell>
          <cell r="J51">
            <v>0</v>
          </cell>
          <cell r="K51">
            <v>0</v>
          </cell>
          <cell r="L51">
            <v>0</v>
          </cell>
          <cell r="M51">
            <v>0</v>
          </cell>
          <cell r="N51">
            <v>0</v>
          </cell>
          <cell r="O51">
            <v>0</v>
          </cell>
          <cell r="Q51">
            <v>405380957.32999998</v>
          </cell>
          <cell r="R51">
            <v>3.1560116662550597E-2</v>
          </cell>
          <cell r="T51">
            <v>0</v>
          </cell>
          <cell r="U51">
            <v>0</v>
          </cell>
          <cell r="V51">
            <v>0</v>
          </cell>
          <cell r="W51">
            <v>0</v>
          </cell>
          <cell r="AA51">
            <v>4500000</v>
          </cell>
          <cell r="AB51">
            <v>1.2571258289831959E-2</v>
          </cell>
          <cell r="AC51">
            <v>0</v>
          </cell>
          <cell r="AD51">
            <v>0</v>
          </cell>
          <cell r="AE51">
            <v>0</v>
          </cell>
          <cell r="AF51">
            <v>0</v>
          </cell>
          <cell r="AG51">
            <v>35199729.649999999</v>
          </cell>
          <cell r="AH51">
            <v>0.41986206166700157</v>
          </cell>
          <cell r="AI51">
            <v>39699729.649999999</v>
          </cell>
          <cell r="AJ51">
            <v>5.7141298302408272E-2</v>
          </cell>
          <cell r="AL51">
            <v>405380957.32999998</v>
          </cell>
          <cell r="AM51">
            <v>2.5962775214095967E-2</v>
          </cell>
          <cell r="AO51">
            <v>445080686.97999996</v>
          </cell>
          <cell r="AP51">
            <v>1.9347010179943117E-2</v>
          </cell>
        </row>
        <row r="52">
          <cell r="A52" t="str">
            <v>Leasing Popular</v>
          </cell>
          <cell r="B52">
            <v>236894109.20999998</v>
          </cell>
          <cell r="C52">
            <v>7.9684929046986722E-2</v>
          </cell>
          <cell r="E52">
            <v>0</v>
          </cell>
          <cell r="G52">
            <v>0</v>
          </cell>
          <cell r="H52">
            <v>168486848.12</v>
          </cell>
          <cell r="I52">
            <v>3.5385133302072408E-2</v>
          </cell>
          <cell r="K52">
            <v>0</v>
          </cell>
          <cell r="M52">
            <v>0</v>
          </cell>
          <cell r="O52">
            <v>0</v>
          </cell>
          <cell r="Q52">
            <v>405380957.32999998</v>
          </cell>
          <cell r="R52">
            <v>3.1560116662550597E-2</v>
          </cell>
          <cell r="U52">
            <v>0</v>
          </cell>
          <cell r="W52">
            <v>0</v>
          </cell>
          <cell r="X52">
            <v>0</v>
          </cell>
          <cell r="Y52">
            <v>0</v>
          </cell>
          <cell r="AB52">
            <v>0</v>
          </cell>
          <cell r="AD52">
            <v>0</v>
          </cell>
          <cell r="AF52">
            <v>0</v>
          </cell>
          <cell r="AH52">
            <v>0</v>
          </cell>
          <cell r="AI52">
            <v>0</v>
          </cell>
          <cell r="AJ52">
            <v>0</v>
          </cell>
          <cell r="AL52">
            <v>405380957.32999998</v>
          </cell>
          <cell r="AM52">
            <v>2.5962775214095967E-2</v>
          </cell>
          <cell r="AO52">
            <v>405380957.32999998</v>
          </cell>
          <cell r="AP52">
            <v>1.7621320667573749E-2</v>
          </cell>
        </row>
        <row r="53">
          <cell r="A53" t="str">
            <v>Inmobiliaria BHD</v>
          </cell>
          <cell r="C53">
            <v>0</v>
          </cell>
          <cell r="E53">
            <v>0</v>
          </cell>
          <cell r="G53">
            <v>0</v>
          </cell>
          <cell r="I53">
            <v>0</v>
          </cell>
          <cell r="K53">
            <v>0</v>
          </cell>
          <cell r="M53">
            <v>0</v>
          </cell>
          <cell r="O53">
            <v>0</v>
          </cell>
          <cell r="R53">
            <v>0</v>
          </cell>
          <cell r="U53">
            <v>0</v>
          </cell>
          <cell r="W53">
            <v>0</v>
          </cell>
          <cell r="Y53">
            <v>0</v>
          </cell>
          <cell r="AB53">
            <v>0</v>
          </cell>
          <cell r="AD53">
            <v>0</v>
          </cell>
          <cell r="AF53">
            <v>0</v>
          </cell>
          <cell r="AG53">
            <v>30094384.469999999</v>
          </cell>
          <cell r="AH53">
            <v>0.35896554984403395</v>
          </cell>
          <cell r="AI53">
            <v>30094384.469999999</v>
          </cell>
          <cell r="AJ53">
            <v>4.3315967523915692E-2</v>
          </cell>
          <cell r="AL53">
            <v>0</v>
          </cell>
          <cell r="AM53">
            <v>0</v>
          </cell>
          <cell r="AO53">
            <v>30094384.469999999</v>
          </cell>
          <cell r="AP53">
            <v>1.3081591264964844E-3</v>
          </cell>
        </row>
        <row r="54">
          <cell r="A54" t="str">
            <v>Promotora BHD</v>
          </cell>
          <cell r="C54">
            <v>0</v>
          </cell>
          <cell r="E54">
            <v>0</v>
          </cell>
          <cell r="G54">
            <v>0</v>
          </cell>
          <cell r="I54">
            <v>0</v>
          </cell>
          <cell r="K54">
            <v>0</v>
          </cell>
          <cell r="M54">
            <v>0</v>
          </cell>
          <cell r="O54">
            <v>0</v>
          </cell>
          <cell r="R54">
            <v>0</v>
          </cell>
          <cell r="U54">
            <v>0</v>
          </cell>
          <cell r="W54">
            <v>0</v>
          </cell>
          <cell r="Y54">
            <v>0</v>
          </cell>
          <cell r="AA54">
            <v>4500000</v>
          </cell>
          <cell r="AB54">
            <v>1.2571258289831959E-2</v>
          </cell>
          <cell r="AD54">
            <v>0</v>
          </cell>
          <cell r="AF54">
            <v>0</v>
          </cell>
          <cell r="AG54">
            <v>5105345.18</v>
          </cell>
          <cell r="AH54">
            <v>6.0896511822967632E-2</v>
          </cell>
          <cell r="AI54">
            <v>9605345.1799999997</v>
          </cell>
          <cell r="AJ54">
            <v>1.3825330778492581E-2</v>
          </cell>
          <cell r="AL54">
            <v>0</v>
          </cell>
          <cell r="AM54">
            <v>0</v>
          </cell>
          <cell r="AO54">
            <v>9605345.1799999997</v>
          </cell>
          <cell r="AP54">
            <v>4.1753038587288366E-4</v>
          </cell>
        </row>
        <row r="55">
          <cell r="A55" t="str">
            <v>Rizek</v>
          </cell>
          <cell r="C55">
            <v>0</v>
          </cell>
          <cell r="E55">
            <v>0</v>
          </cell>
          <cell r="G55">
            <v>0</v>
          </cell>
          <cell r="I55">
            <v>0</v>
          </cell>
          <cell r="K55">
            <v>0</v>
          </cell>
          <cell r="M55">
            <v>0</v>
          </cell>
          <cell r="O55">
            <v>0</v>
          </cell>
          <cell r="R55">
            <v>0</v>
          </cell>
          <cell r="U55">
            <v>0</v>
          </cell>
          <cell r="W55">
            <v>0</v>
          </cell>
          <cell r="Y55">
            <v>0</v>
          </cell>
          <cell r="AB55">
            <v>0</v>
          </cell>
          <cell r="AD55">
            <v>0</v>
          </cell>
          <cell r="AF55">
            <v>0</v>
          </cell>
          <cell r="AH55">
            <v>0</v>
          </cell>
          <cell r="AI55">
            <v>0</v>
          </cell>
          <cell r="AJ55">
            <v>0</v>
          </cell>
          <cell r="AL55">
            <v>0</v>
          </cell>
          <cell r="AM55">
            <v>0</v>
          </cell>
          <cell r="AO55">
            <v>0</v>
          </cell>
          <cell r="AP55">
            <v>0</v>
          </cell>
        </row>
        <row r="56">
          <cell r="Y56">
            <v>0</v>
          </cell>
          <cell r="AL56" t="str">
            <v>TOTAL VERT</v>
          </cell>
          <cell r="AO56" t="str">
            <v>TOTAL VERT</v>
          </cell>
        </row>
        <row r="57">
          <cell r="A57" t="str">
            <v>TOTAL</v>
          </cell>
          <cell r="B57">
            <v>2972884735.46</v>
          </cell>
          <cell r="C57">
            <v>1</v>
          </cell>
          <cell r="D57">
            <v>253603823.32000002</v>
          </cell>
          <cell r="E57">
            <v>0.99999999999999978</v>
          </cell>
          <cell r="F57">
            <v>359746663.80000001</v>
          </cell>
          <cell r="G57">
            <v>1</v>
          </cell>
          <cell r="H57">
            <v>4761515144.8400002</v>
          </cell>
          <cell r="I57">
            <v>1</v>
          </cell>
          <cell r="J57">
            <v>1828956023.6399999</v>
          </cell>
          <cell r="K57">
            <v>1</v>
          </cell>
          <cell r="L57">
            <v>216065718.33000001</v>
          </cell>
          <cell r="M57">
            <v>0.99999999999999989</v>
          </cell>
          <cell r="N57">
            <v>2451950920.77</v>
          </cell>
          <cell r="O57">
            <v>1</v>
          </cell>
          <cell r="Q57">
            <v>12844723030.159998</v>
          </cell>
          <cell r="R57">
            <v>1</v>
          </cell>
          <cell r="T57">
            <v>6696446156.6499996</v>
          </cell>
          <cell r="U57">
            <v>1</v>
          </cell>
          <cell r="V57">
            <v>1675565636.51</v>
          </cell>
          <cell r="W57">
            <v>1.0000000000000002</v>
          </cell>
          <cell r="AA57">
            <v>357959394.06</v>
          </cell>
          <cell r="AB57">
            <v>0.99999999999999989</v>
          </cell>
          <cell r="AC57">
            <v>92416010.239999995</v>
          </cell>
          <cell r="AD57">
            <v>1</v>
          </cell>
          <cell r="AE57">
            <v>176689954.47999999</v>
          </cell>
          <cell r="AF57">
            <v>1.0000000000000002</v>
          </cell>
          <cell r="AG57">
            <v>83836414.060000002</v>
          </cell>
          <cell r="AH57">
            <v>0.99999999999999989</v>
          </cell>
          <cell r="AI57">
            <v>694764221.84000003</v>
          </cell>
          <cell r="AJ57">
            <v>0.99999999999999978</v>
          </cell>
          <cell r="AL57">
            <v>15613930097.499998</v>
          </cell>
          <cell r="AM57">
            <v>1.0000000000000002</v>
          </cell>
          <cell r="AO57">
            <v>23005140475.990002</v>
          </cell>
          <cell r="AP57">
            <v>0.99999999999999978</v>
          </cell>
        </row>
        <row r="58">
          <cell r="X58">
            <v>1093641430.8299999</v>
          </cell>
          <cell r="Y58">
            <v>1</v>
          </cell>
          <cell r="AL58" t="str">
            <v>TOTAL HORIZ</v>
          </cell>
          <cell r="AO58" t="str">
            <v>TOTAL HORIZ</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6.1"/>
      <sheetName val="7.7.3 (T-1)"/>
      <sheetName val="7.7.3 (T-3)"/>
      <sheetName val="7.7.3 (T-4)"/>
      <sheetName val="7.7.3 (T-5)"/>
      <sheetName val="7.7.4"/>
      <sheetName val="7.7.5"/>
      <sheetName val="7.7.6"/>
      <sheetName val="7.7.7"/>
      <sheetName val="31 DIC 05 (2)"/>
      <sheetName val="31 DIC 05"/>
      <sheetName val="30 NOV 05 (2)"/>
      <sheetName val="30 NOV 05"/>
      <sheetName val="31 OCT 05 (2)"/>
      <sheetName val="31 OCT 05"/>
      <sheetName val="30 SEPT 05 (2)"/>
      <sheetName val="30 SEPT 05"/>
      <sheetName val="31 AGOSTO 05 (2)"/>
      <sheetName val="31 AGOSTO 05"/>
      <sheetName val="31 JULIO 05"/>
      <sheetName val="30 JUNIO 05"/>
      <sheetName val="31 MAYO 05"/>
      <sheetName val="30 ABRIL 05"/>
      <sheetName val="31 MARZO 05"/>
      <sheetName val="28 FEBRERO 05"/>
      <sheetName val="31 ENERO 05"/>
      <sheetName val="Moneda"/>
      <sheetName val="Valor Cuota2003-2004"/>
      <sheetName val="8.1-8.2"/>
    </sheetNames>
    <sheetDataSet>
      <sheetData sheetId="0" refreshError="1"/>
      <sheetData sheetId="1"/>
      <sheetData sheetId="2"/>
      <sheetData sheetId="3"/>
      <sheetData sheetId="4"/>
      <sheetData sheetId="5" refreshError="1"/>
      <sheetData sheetId="6" refreshError="1"/>
      <sheetData sheetId="7">
        <row r="2">
          <cell r="A2" t="str">
            <v>Composición Cartera de Inversiones</v>
          </cell>
        </row>
        <row r="3">
          <cell r="A3" t="str">
            <v>de los Fondos de Pensiones por Emisor</v>
          </cell>
        </row>
        <row r="4">
          <cell r="A4" t="str">
            <v>Al 30 de diciembre del 2005</v>
          </cell>
        </row>
        <row r="6">
          <cell r="A6" t="str">
            <v>Sub-Sector Económico / Emisor</v>
          </cell>
          <cell r="B6" t="str">
            <v>BBVA Crecer</v>
          </cell>
          <cell r="D6" t="str">
            <v>Caribalico</v>
          </cell>
          <cell r="F6" t="str">
            <v>León</v>
          </cell>
          <cell r="H6" t="str">
            <v>Popular</v>
          </cell>
          <cell r="J6" t="str">
            <v>Reservas</v>
          </cell>
          <cell r="L6" t="str">
            <v>Romana</v>
          </cell>
          <cell r="N6" t="str">
            <v>Siembra</v>
          </cell>
          <cell r="Q6" t="str">
            <v>Sub-Total Fondos CCI</v>
          </cell>
          <cell r="T6" t="str">
            <v>Fondo de Reparto -
 Banco Central</v>
          </cell>
          <cell r="V6" t="str">
            <v>Fondo de Reparto -              Banco de Reservas</v>
          </cell>
          <cell r="X6" t="str">
            <v>Fondo de                 Solidaridad Social</v>
          </cell>
          <cell r="AA6" t="str">
            <v>León T-3</v>
          </cell>
          <cell r="AC6" t="str">
            <v>Popular T-3</v>
          </cell>
          <cell r="AE6" t="str">
            <v>Romana T-3</v>
          </cell>
          <cell r="AG6" t="str">
            <v>Siembra T-3</v>
          </cell>
          <cell r="AI6" t="str">
            <v>Fondos Complementarios</v>
          </cell>
          <cell r="AL6" t="str">
            <v>TOTAL CCI + BRRD + FSS</v>
          </cell>
          <cell r="AO6" t="str">
            <v>TOTAL GENERAL</v>
          </cell>
        </row>
        <row r="7">
          <cell r="B7" t="str">
            <v>RD$</v>
          </cell>
          <cell r="C7" t="str">
            <v>%</v>
          </cell>
          <cell r="D7" t="str">
            <v>RD$</v>
          </cell>
          <cell r="E7" t="str">
            <v>%</v>
          </cell>
          <cell r="F7" t="str">
            <v>RD$</v>
          </cell>
          <cell r="G7" t="str">
            <v>%</v>
          </cell>
          <cell r="H7" t="str">
            <v>RD$</v>
          </cell>
          <cell r="I7" t="str">
            <v>%</v>
          </cell>
          <cell r="J7" t="str">
            <v>RD$</v>
          </cell>
          <cell r="K7" t="str">
            <v>%</v>
          </cell>
          <cell r="L7" t="str">
            <v>RD$</v>
          </cell>
          <cell r="M7" t="str">
            <v>%</v>
          </cell>
          <cell r="N7" t="str">
            <v>RD$</v>
          </cell>
          <cell r="O7" t="str">
            <v>%</v>
          </cell>
          <cell r="Q7" t="str">
            <v>RD$</v>
          </cell>
          <cell r="R7" t="str">
            <v>%</v>
          </cell>
          <cell r="T7" t="str">
            <v>RD$</v>
          </cell>
          <cell r="U7" t="str">
            <v>%</v>
          </cell>
          <cell r="V7" t="str">
            <v>RD$</v>
          </cell>
          <cell r="W7" t="str">
            <v>%</v>
          </cell>
          <cell r="AA7" t="str">
            <v>RD$</v>
          </cell>
          <cell r="AB7" t="str">
            <v>%</v>
          </cell>
          <cell r="AC7" t="str">
            <v>RD$</v>
          </cell>
          <cell r="AD7" t="str">
            <v>%</v>
          </cell>
          <cell r="AE7" t="str">
            <v>RD$</v>
          </cell>
          <cell r="AF7" t="str">
            <v>%</v>
          </cell>
          <cell r="AG7" t="str">
            <v>RD$</v>
          </cell>
          <cell r="AH7" t="str">
            <v>%</v>
          </cell>
          <cell r="AI7" t="str">
            <v>RD$</v>
          </cell>
          <cell r="AJ7" t="str">
            <v>%</v>
          </cell>
          <cell r="AL7" t="str">
            <v>RD$</v>
          </cell>
          <cell r="AM7" t="str">
            <v>%</v>
          </cell>
          <cell r="AO7" t="str">
            <v>RD$</v>
          </cell>
          <cell r="AP7" t="str">
            <v>%</v>
          </cell>
        </row>
        <row r="8">
          <cell r="A8" t="str">
            <v>Banco Central de la Republica Dominicana</v>
          </cell>
          <cell r="C8">
            <v>0</v>
          </cell>
          <cell r="E8">
            <v>0</v>
          </cell>
          <cell r="G8">
            <v>0</v>
          </cell>
          <cell r="I8">
            <v>0</v>
          </cell>
          <cell r="K8">
            <v>0</v>
          </cell>
          <cell r="M8">
            <v>0</v>
          </cell>
          <cell r="O8">
            <v>0</v>
          </cell>
          <cell r="Q8">
            <v>0</v>
          </cell>
          <cell r="R8">
            <v>0</v>
          </cell>
          <cell r="T8">
            <v>4826121601.3500004</v>
          </cell>
          <cell r="U8">
            <v>0.7206989332031517</v>
          </cell>
          <cell r="W8">
            <v>0</v>
          </cell>
          <cell r="X8" t="str">
            <v>RD$</v>
          </cell>
          <cell r="Y8" t="str">
            <v>%</v>
          </cell>
          <cell r="AB8">
            <v>0</v>
          </cell>
          <cell r="AD8">
            <v>0</v>
          </cell>
          <cell r="AF8">
            <v>0</v>
          </cell>
          <cell r="AH8">
            <v>0</v>
          </cell>
          <cell r="AJ8">
            <v>0</v>
          </cell>
          <cell r="AL8">
            <v>0</v>
          </cell>
          <cell r="AM8">
            <v>0</v>
          </cell>
          <cell r="AO8">
            <v>4826121601.3500004</v>
          </cell>
          <cell r="AP8">
            <v>0.20978448735781141</v>
          </cell>
        </row>
        <row r="9">
          <cell r="Y9">
            <v>0</v>
          </cell>
        </row>
        <row r="10">
          <cell r="A10" t="str">
            <v>Bancos Múltiples</v>
          </cell>
          <cell r="B10">
            <v>1349063641.55</v>
          </cell>
          <cell r="C10">
            <v>0.45378942057814325</v>
          </cell>
          <cell r="D10">
            <v>68217626.650000006</v>
          </cell>
          <cell r="E10">
            <v>0.26899289512651497</v>
          </cell>
          <cell r="F10">
            <v>124927816.73999999</v>
          </cell>
          <cell r="G10">
            <v>0.34726608836448641</v>
          </cell>
          <cell r="H10">
            <v>2586313391.0999999</v>
          </cell>
          <cell r="I10">
            <v>0.54317025409501396</v>
          </cell>
          <cell r="J10">
            <v>729768409.72000003</v>
          </cell>
          <cell r="K10">
            <v>0.399008177499867</v>
          </cell>
          <cell r="L10">
            <v>150307961.51000002</v>
          </cell>
          <cell r="M10">
            <v>0.69565853700323099</v>
          </cell>
          <cell r="N10">
            <v>1061396233.7900001</v>
          </cell>
          <cell r="O10">
            <v>0.43287825412781256</v>
          </cell>
          <cell r="Q10">
            <v>6069995081.0600004</v>
          </cell>
          <cell r="R10">
            <v>0.47256722210415697</v>
          </cell>
          <cell r="T10">
            <v>1184751820.3899999</v>
          </cell>
          <cell r="U10">
            <v>0.17692247390258872</v>
          </cell>
          <cell r="V10">
            <v>679798648.63999999</v>
          </cell>
          <cell r="W10">
            <v>0.40571293289109112</v>
          </cell>
          <cell r="AA10">
            <v>171479773.22</v>
          </cell>
          <cell r="AB10">
            <v>0.47904811569565098</v>
          </cell>
          <cell r="AC10">
            <v>92416010.239999995</v>
          </cell>
          <cell r="AD10">
            <v>1</v>
          </cell>
          <cell r="AE10">
            <v>138448735</v>
          </cell>
          <cell r="AF10">
            <v>0.78356879658187584</v>
          </cell>
          <cell r="AG10">
            <v>9876761.6699999999</v>
          </cell>
          <cell r="AH10">
            <v>0.11780992520662209</v>
          </cell>
          <cell r="AI10">
            <v>396083729.13</v>
          </cell>
          <cell r="AJ10">
            <v>0.57009805151022253</v>
          </cell>
          <cell r="AL10">
            <v>7156133388.3899994</v>
          </cell>
          <cell r="AM10">
            <v>0.45831724259709561</v>
          </cell>
          <cell r="AO10">
            <v>8736968937.9099998</v>
          </cell>
          <cell r="AP10">
            <v>0.37978333351315963</v>
          </cell>
        </row>
        <row r="11">
          <cell r="A11" t="str">
            <v>Banco BDI</v>
          </cell>
          <cell r="C11">
            <v>0</v>
          </cell>
          <cell r="E11">
            <v>0</v>
          </cell>
          <cell r="F11">
            <v>22993113.699999999</v>
          </cell>
          <cell r="G11">
            <v>6.391473782445678E-2</v>
          </cell>
          <cell r="I11">
            <v>0</v>
          </cell>
          <cell r="J11">
            <v>98959439.329999998</v>
          </cell>
          <cell r="K11">
            <v>5.4107063292342203E-2</v>
          </cell>
          <cell r="M11">
            <v>0</v>
          </cell>
          <cell r="N11">
            <v>24314122.710000001</v>
          </cell>
          <cell r="O11">
            <v>9.9162354776516082E-3</v>
          </cell>
          <cell r="Q11">
            <v>146266675.74000001</v>
          </cell>
          <cell r="R11">
            <v>1.1387296977642816E-2</v>
          </cell>
          <cell r="U11">
            <v>0</v>
          </cell>
          <cell r="V11">
            <v>166201650.94999999</v>
          </cell>
          <cell r="W11">
            <v>9.919136996398295E-2</v>
          </cell>
          <cell r="X11">
            <v>406339658.69</v>
          </cell>
          <cell r="Y11">
            <v>0.371547426089752</v>
          </cell>
          <cell r="AA11">
            <v>173553.86</v>
          </cell>
          <cell r="AB11">
            <v>4.8484231139051892E-4</v>
          </cell>
          <cell r="AD11">
            <v>0</v>
          </cell>
          <cell r="AF11">
            <v>0</v>
          </cell>
          <cell r="AG11">
            <v>242523.48</v>
          </cell>
          <cell r="AH11">
            <v>2.8928179087720873E-3</v>
          </cell>
          <cell r="AI11">
            <v>416077.33999999997</v>
          </cell>
          <cell r="AJ11">
            <v>5.9887559969347426E-4</v>
          </cell>
          <cell r="AL11">
            <v>328233591.52999997</v>
          </cell>
          <cell r="AM11">
            <v>2.1021843282272322E-2</v>
          </cell>
          <cell r="AO11">
            <v>328649668.86999995</v>
          </cell>
          <cell r="AP11">
            <v>1.4285923148915563E-2</v>
          </cell>
        </row>
        <row r="12">
          <cell r="A12" t="str">
            <v>Banco BHD</v>
          </cell>
          <cell r="B12">
            <v>88547317.359999999</v>
          </cell>
          <cell r="C12">
            <v>2.9784981672455899E-2</v>
          </cell>
          <cell r="E12">
            <v>0</v>
          </cell>
          <cell r="G12">
            <v>0</v>
          </cell>
          <cell r="H12">
            <v>310647216.66000003</v>
          </cell>
          <cell r="I12">
            <v>6.5241253510795794E-2</v>
          </cell>
          <cell r="K12">
            <v>0</v>
          </cell>
          <cell r="L12">
            <v>15406625.93</v>
          </cell>
          <cell r="M12">
            <v>7.1305277158634009E-2</v>
          </cell>
          <cell r="O12">
            <v>0</v>
          </cell>
          <cell r="Q12">
            <v>414601159.95000005</v>
          </cell>
          <cell r="R12">
            <v>3.2277936937721234E-2</v>
          </cell>
          <cell r="T12">
            <v>95651245.519999996</v>
          </cell>
          <cell r="U12">
            <v>1.4283881820659781E-2</v>
          </cell>
          <cell r="W12">
            <v>0</v>
          </cell>
          <cell r="X12">
            <v>15765264.84</v>
          </cell>
          <cell r="Y12">
            <v>1.4415387343212875E-2</v>
          </cell>
          <cell r="AA12">
            <v>24795623.800000001</v>
          </cell>
          <cell r="AB12">
            <v>6.9269375832734362E-2</v>
          </cell>
          <cell r="AD12">
            <v>0</v>
          </cell>
          <cell r="AF12">
            <v>0</v>
          </cell>
          <cell r="AH12">
            <v>0</v>
          </cell>
          <cell r="AI12">
            <v>24795623.800000001</v>
          </cell>
          <cell r="AJ12">
            <v>3.5689264099310919E-2</v>
          </cell>
          <cell r="AL12">
            <v>414601159.95000005</v>
          </cell>
          <cell r="AM12">
            <v>2.6553286543557878E-2</v>
          </cell>
          <cell r="AO12">
            <v>535048029.27000004</v>
          </cell>
          <cell r="AP12">
            <v>2.325775970933187E-2</v>
          </cell>
        </row>
        <row r="13">
          <cell r="A13" t="str">
            <v>Banco Caribe Internacional</v>
          </cell>
          <cell r="B13">
            <v>27591707.43</v>
          </cell>
          <cell r="C13">
            <v>9.2811225073382072E-3</v>
          </cell>
          <cell r="E13">
            <v>0</v>
          </cell>
          <cell r="G13">
            <v>0</v>
          </cell>
          <cell r="I13">
            <v>0</v>
          </cell>
          <cell r="K13">
            <v>0</v>
          </cell>
          <cell r="M13">
            <v>0</v>
          </cell>
          <cell r="N13">
            <v>35508834.759999998</v>
          </cell>
          <cell r="O13">
            <v>1.4481870113798589E-2</v>
          </cell>
          <cell r="Q13">
            <v>63100542.189999998</v>
          </cell>
          <cell r="R13">
            <v>4.9125654201991774E-3</v>
          </cell>
          <cell r="U13">
            <v>0</v>
          </cell>
          <cell r="W13">
            <v>0</v>
          </cell>
          <cell r="Y13">
            <v>0</v>
          </cell>
          <cell r="AB13">
            <v>0</v>
          </cell>
          <cell r="AD13">
            <v>0</v>
          </cell>
          <cell r="AF13">
            <v>0</v>
          </cell>
          <cell r="AH13">
            <v>0</v>
          </cell>
          <cell r="AI13">
            <v>0</v>
          </cell>
          <cell r="AJ13">
            <v>0</v>
          </cell>
          <cell r="AL13">
            <v>63100542.189999998</v>
          </cell>
          <cell r="AM13">
            <v>4.0412978536456525E-3</v>
          </cell>
          <cell r="AO13">
            <v>63100542.189999998</v>
          </cell>
          <cell r="AP13">
            <v>2.7428888015640137E-3</v>
          </cell>
        </row>
        <row r="14">
          <cell r="A14" t="str">
            <v>Banco de Reservas</v>
          </cell>
          <cell r="B14">
            <v>526002453.79000002</v>
          </cell>
          <cell r="C14">
            <v>0.17693334945547787</v>
          </cell>
          <cell r="E14">
            <v>0</v>
          </cell>
          <cell r="F14">
            <v>35739799.43</v>
          </cell>
          <cell r="G14">
            <v>9.9347132374991043E-2</v>
          </cell>
          <cell r="H14">
            <v>949865283.0999999</v>
          </cell>
          <cell r="I14">
            <v>0.19948803147866875</v>
          </cell>
          <cell r="J14">
            <v>53377278.579999998</v>
          </cell>
          <cell r="K14">
            <v>2.9184560968157233E-2</v>
          </cell>
          <cell r="L14">
            <v>35137773.100000001</v>
          </cell>
          <cell r="M14">
            <v>0.16262539643764135</v>
          </cell>
          <cell r="N14">
            <v>220416452.03999999</v>
          </cell>
          <cell r="O14">
            <v>8.9894316469752739E-2</v>
          </cell>
          <cell r="Q14">
            <v>1820539040.0399997</v>
          </cell>
          <cell r="R14">
            <v>0.14173439440969576</v>
          </cell>
          <cell r="T14">
            <v>651636421.36000001</v>
          </cell>
          <cell r="U14">
            <v>9.731078337916349E-2</v>
          </cell>
          <cell r="V14">
            <v>63893223.670000002</v>
          </cell>
          <cell r="W14">
            <v>3.8132331123167364E-2</v>
          </cell>
          <cell r="Y14">
            <v>0</v>
          </cell>
          <cell r="AA14">
            <v>44137065.109999999</v>
          </cell>
          <cell r="AB14">
            <v>0.12330187681176454</v>
          </cell>
          <cell r="AD14">
            <v>0</v>
          </cell>
          <cell r="AE14">
            <v>37090455</v>
          </cell>
          <cell r="AF14">
            <v>0.2099183007271552</v>
          </cell>
          <cell r="AG14">
            <v>4168114.35</v>
          </cell>
          <cell r="AH14">
            <v>4.9717230832618461E-2</v>
          </cell>
          <cell r="AI14">
            <v>85395634.459999993</v>
          </cell>
          <cell r="AJ14">
            <v>0.12291311465901318</v>
          </cell>
          <cell r="AL14">
            <v>1909646113.5299997</v>
          </cell>
          <cell r="AM14">
            <v>0.12230400044097546</v>
          </cell>
          <cell r="AO14">
            <v>2646678169.3499999</v>
          </cell>
          <cell r="AP14">
            <v>0.11504725094429587</v>
          </cell>
        </row>
        <row r="15">
          <cell r="A15" t="str">
            <v>Banco Dominicano del Progreso</v>
          </cell>
          <cell r="B15">
            <v>112835111.51000001</v>
          </cell>
          <cell r="C15">
            <v>3.7954754909978308E-2</v>
          </cell>
          <cell r="D15">
            <v>50475886.539999999</v>
          </cell>
          <cell r="E15">
            <v>0.19903440681298004</v>
          </cell>
          <cell r="F15">
            <v>9177341.5399999991</v>
          </cell>
          <cell r="G15">
            <v>2.5510567472842811E-2</v>
          </cell>
          <cell r="H15">
            <v>461886666.67000002</v>
          </cell>
          <cell r="I15">
            <v>9.7004136838783631E-2</v>
          </cell>
          <cell r="J15">
            <v>297949911.81</v>
          </cell>
          <cell r="K15">
            <v>0.16290709451669494</v>
          </cell>
          <cell r="L15">
            <v>40727323.68</v>
          </cell>
          <cell r="M15">
            <v>0.18849507453004008</v>
          </cell>
          <cell r="N15">
            <v>222013575.11000001</v>
          </cell>
          <cell r="O15">
            <v>9.0545684756316344E-2</v>
          </cell>
          <cell r="Q15">
            <v>1195065816.8599999</v>
          </cell>
          <cell r="R15">
            <v>9.3039438379008299E-2</v>
          </cell>
          <cell r="U15">
            <v>0</v>
          </cell>
          <cell r="V15">
            <v>296672223.81</v>
          </cell>
          <cell r="W15">
            <v>0.17705795424877074</v>
          </cell>
          <cell r="X15">
            <v>25213849.82</v>
          </cell>
          <cell r="Y15">
            <v>2.3054951201752105E-2</v>
          </cell>
          <cell r="AB15">
            <v>0</v>
          </cell>
          <cell r="AD15">
            <v>0</v>
          </cell>
          <cell r="AE15">
            <v>12261785</v>
          </cell>
          <cell r="AF15">
            <v>6.9397182403982932E-2</v>
          </cell>
          <cell r="AG15">
            <v>414938.34</v>
          </cell>
          <cell r="AH15">
            <v>4.9493808227894526E-3</v>
          </cell>
          <cell r="AI15">
            <v>12676723.34</v>
          </cell>
          <cell r="AJ15">
            <v>1.8246079664878557E-2</v>
          </cell>
          <cell r="AL15">
            <v>1673904116.9699998</v>
          </cell>
          <cell r="AM15">
            <v>0.10720581599363088</v>
          </cell>
          <cell r="AO15">
            <v>1686580840.3099997</v>
          </cell>
          <cell r="AP15">
            <v>7.3313216325292599E-2</v>
          </cell>
        </row>
        <row r="16">
          <cell r="A16" t="str">
            <v>Banco León</v>
          </cell>
          <cell r="B16">
            <v>317670638.44999999</v>
          </cell>
          <cell r="C16">
            <v>0.10685602259007401</v>
          </cell>
          <cell r="D16">
            <v>17741740.109999999</v>
          </cell>
          <cell r="E16">
            <v>6.9958488313534933E-2</v>
          </cell>
          <cell r="F16">
            <v>17931734.280000001</v>
          </cell>
          <cell r="G16">
            <v>4.98454498245718E-2</v>
          </cell>
          <cell r="H16">
            <v>306332202.77999997</v>
          </cell>
          <cell r="I16">
            <v>6.4335026448874941E-2</v>
          </cell>
          <cell r="K16">
            <v>0</v>
          </cell>
          <cell r="L16">
            <v>11843328.359999999</v>
          </cell>
          <cell r="M16">
            <v>5.4813546783537073E-2</v>
          </cell>
          <cell r="O16">
            <v>0</v>
          </cell>
          <cell r="Q16">
            <v>671519643.98000002</v>
          </cell>
          <cell r="R16">
            <v>5.2279807233152564E-2</v>
          </cell>
          <cell r="T16">
            <v>107809878</v>
          </cell>
          <cell r="U16">
            <v>1.609956616957756E-2</v>
          </cell>
          <cell r="W16">
            <v>0</v>
          </cell>
          <cell r="X16">
            <v>182166076.30000001</v>
          </cell>
          <cell r="Y16">
            <v>0.16656837530537616</v>
          </cell>
          <cell r="AA16">
            <v>17109058.23</v>
          </cell>
          <cell r="AB16">
            <v>4.779608669002338E-2</v>
          </cell>
          <cell r="AD16">
            <v>0</v>
          </cell>
          <cell r="AF16">
            <v>0</v>
          </cell>
          <cell r="AG16">
            <v>185486.82</v>
          </cell>
          <cell r="AH16">
            <v>2.2124851364378599E-3</v>
          </cell>
          <cell r="AI16">
            <v>17294545.050000001</v>
          </cell>
          <cell r="AJ16">
            <v>2.4892682303353883E-2</v>
          </cell>
          <cell r="AL16">
            <v>671519643.98000002</v>
          </cell>
          <cell r="AM16">
            <v>4.3007727060819838E-2</v>
          </cell>
          <cell r="AO16">
            <v>796624067.02999997</v>
          </cell>
          <cell r="AP16">
            <v>3.4628089659414177E-2</v>
          </cell>
        </row>
        <row r="17">
          <cell r="A17" t="str">
            <v>Banco Popular</v>
          </cell>
          <cell r="B17">
            <v>39268526.75</v>
          </cell>
          <cell r="C17">
            <v>1.3208896490877205E-2</v>
          </cell>
          <cell r="E17">
            <v>0</v>
          </cell>
          <cell r="F17">
            <v>10351067.300000001</v>
          </cell>
          <cell r="G17">
            <v>2.8773212767734362E-2</v>
          </cell>
          <cell r="H17">
            <v>6775004.3300000001</v>
          </cell>
          <cell r="I17">
            <v>1.4228673277122714E-3</v>
          </cell>
          <cell r="J17">
            <v>49604356.619999997</v>
          </cell>
          <cell r="K17">
            <v>2.7121678147994554E-2</v>
          </cell>
          <cell r="L17">
            <v>36677209.200000003</v>
          </cell>
          <cell r="M17">
            <v>0.1697502476722495</v>
          </cell>
          <cell r="N17">
            <v>72351006.769999996</v>
          </cell>
          <cell r="O17">
            <v>2.9507526499461579E-2</v>
          </cell>
          <cell r="Q17">
            <v>215027170.96999997</v>
          </cell>
          <cell r="R17">
            <v>1.6740506624012549E-2</v>
          </cell>
          <cell r="T17">
            <v>182080479.34999999</v>
          </cell>
          <cell r="U17">
            <v>2.7190613512091399E-2</v>
          </cell>
          <cell r="V17">
            <v>6224489.5999999996</v>
          </cell>
          <cell r="W17">
            <v>3.7148587106171837E-3</v>
          </cell>
          <cell r="Y17">
            <v>0</v>
          </cell>
          <cell r="AB17">
            <v>0</v>
          </cell>
          <cell r="AC17">
            <v>92416010.239999995</v>
          </cell>
          <cell r="AD17">
            <v>1</v>
          </cell>
          <cell r="AF17">
            <v>0</v>
          </cell>
          <cell r="AH17">
            <v>0</v>
          </cell>
          <cell r="AI17">
            <v>92416010.239999995</v>
          </cell>
          <cell r="AJ17">
            <v>0.1330178027809884</v>
          </cell>
          <cell r="AL17">
            <v>222791432.07999995</v>
          </cell>
          <cell r="AM17">
            <v>1.4268760695660593E-2</v>
          </cell>
          <cell r="AO17">
            <v>497287921.66999996</v>
          </cell>
          <cell r="AP17">
            <v>2.1616382746673914E-2</v>
          </cell>
        </row>
        <row r="18">
          <cell r="A18" t="str">
            <v>Banco Santa Cruz</v>
          </cell>
          <cell r="B18">
            <v>71375007.049999997</v>
          </cell>
          <cell r="C18">
            <v>2.4008669491505194E-2</v>
          </cell>
          <cell r="E18">
            <v>0</v>
          </cell>
          <cell r="F18">
            <v>10051530.039999999</v>
          </cell>
          <cell r="G18">
            <v>2.7940578889115466E-2</v>
          </cell>
          <cell r="H18">
            <v>74494820.760000005</v>
          </cell>
          <cell r="I18">
            <v>1.5645192442731007E-2</v>
          </cell>
          <cell r="J18">
            <v>84432034.739999995</v>
          </cell>
          <cell r="K18">
            <v>4.6164059522854371E-2</v>
          </cell>
          <cell r="M18">
            <v>0</v>
          </cell>
          <cell r="N18">
            <v>236181626.75</v>
          </cell>
          <cell r="O18">
            <v>9.6323961768301034E-2</v>
          </cell>
          <cell r="Q18">
            <v>476535019.34000003</v>
          </cell>
          <cell r="R18">
            <v>3.7099672622062305E-2</v>
          </cell>
          <cell r="U18">
            <v>0</v>
          </cell>
          <cell r="V18">
            <v>19868311.469999999</v>
          </cell>
          <cell r="W18">
            <v>1.185767423076501E-2</v>
          </cell>
          <cell r="X18">
            <v>1539771.51</v>
          </cell>
          <cell r="Y18">
            <v>1.4079308506366821E-3</v>
          </cell>
          <cell r="AA18">
            <v>26543974.949999999</v>
          </cell>
          <cell r="AB18">
            <v>7.4153592252284295E-2</v>
          </cell>
          <cell r="AD18">
            <v>0</v>
          </cell>
          <cell r="AF18">
            <v>0</v>
          </cell>
          <cell r="AH18">
            <v>0</v>
          </cell>
          <cell r="AI18">
            <v>26543974.949999999</v>
          </cell>
          <cell r="AJ18">
            <v>3.820573097402951E-2</v>
          </cell>
          <cell r="AL18">
            <v>549547903.01000011</v>
          </cell>
          <cell r="AM18">
            <v>3.5196001235972628E-2</v>
          </cell>
          <cell r="AO18">
            <v>576091877.96000016</v>
          </cell>
          <cell r="AP18">
            <v>2.5041876121610976E-2</v>
          </cell>
        </row>
        <row r="19">
          <cell r="A19" t="str">
            <v>Banco Vimenca</v>
          </cell>
          <cell r="C19">
            <v>0</v>
          </cell>
          <cell r="E19">
            <v>0</v>
          </cell>
          <cell r="G19">
            <v>0</v>
          </cell>
          <cell r="I19">
            <v>0</v>
          </cell>
          <cell r="K19">
            <v>0</v>
          </cell>
          <cell r="M19">
            <v>0</v>
          </cell>
          <cell r="N19">
            <v>14725029.130000001</v>
          </cell>
          <cell r="O19">
            <v>6.0054338793110165E-3</v>
          </cell>
          <cell r="Q19">
            <v>14725029.130000001</v>
          </cell>
          <cell r="R19">
            <v>1.1463874382830177E-3</v>
          </cell>
          <cell r="U19">
            <v>0</v>
          </cell>
          <cell r="W19">
            <v>0</v>
          </cell>
          <cell r="X19">
            <v>53144572.200000003</v>
          </cell>
          <cell r="Y19">
            <v>4.8594146766794362E-2</v>
          </cell>
          <cell r="AB19">
            <v>0</v>
          </cell>
          <cell r="AD19">
            <v>0</v>
          </cell>
          <cell r="AF19">
            <v>0</v>
          </cell>
          <cell r="AH19">
            <v>0</v>
          </cell>
          <cell r="AI19">
            <v>0</v>
          </cell>
          <cell r="AJ19">
            <v>0</v>
          </cell>
          <cell r="AL19">
            <v>14725029.130000001</v>
          </cell>
          <cell r="AM19">
            <v>9.4307000467215346E-4</v>
          </cell>
          <cell r="AO19">
            <v>14725029.130000001</v>
          </cell>
          <cell r="AP19">
            <v>6.4007560159731324E-4</v>
          </cell>
        </row>
        <row r="20">
          <cell r="A20" t="str">
            <v>Citibank N A</v>
          </cell>
          <cell r="C20">
            <v>0</v>
          </cell>
          <cell r="E20">
            <v>0</v>
          </cell>
          <cell r="G20">
            <v>0</v>
          </cell>
          <cell r="I20">
            <v>0</v>
          </cell>
          <cell r="K20">
            <v>0</v>
          </cell>
          <cell r="M20">
            <v>0</v>
          </cell>
          <cell r="O20">
            <v>0</v>
          </cell>
          <cell r="R20">
            <v>0</v>
          </cell>
          <cell r="U20">
            <v>0</v>
          </cell>
          <cell r="W20">
            <v>0</v>
          </cell>
          <cell r="Y20">
            <v>0</v>
          </cell>
          <cell r="AB20">
            <v>0</v>
          </cell>
          <cell r="AD20">
            <v>0</v>
          </cell>
          <cell r="AE20">
            <v>16137551</v>
          </cell>
          <cell r="AF20">
            <v>9.1332589039897299E-2</v>
          </cell>
          <cell r="AH20">
            <v>0</v>
          </cell>
          <cell r="AJ20">
            <v>0</v>
          </cell>
          <cell r="AL20">
            <v>0</v>
          </cell>
          <cell r="AM20">
            <v>0</v>
          </cell>
          <cell r="AO20">
            <v>0</v>
          </cell>
          <cell r="AP20">
            <v>0</v>
          </cell>
        </row>
        <row r="21">
          <cell r="A21" t="str">
            <v>Republic Bank</v>
          </cell>
          <cell r="B21">
            <v>165772879.21000001</v>
          </cell>
          <cell r="C21">
            <v>5.5761623460436539E-2</v>
          </cell>
          <cell r="E21">
            <v>0</v>
          </cell>
          <cell r="F21">
            <v>18683230.449999999</v>
          </cell>
          <cell r="G21">
            <v>5.193440921077417E-2</v>
          </cell>
          <cell r="H21">
            <v>90709393.390000001</v>
          </cell>
          <cell r="I21">
            <v>1.9050531318439833E-2</v>
          </cell>
          <cell r="J21">
            <v>122566784.17</v>
          </cell>
          <cell r="K21">
            <v>6.7014615215332959E-2</v>
          </cell>
          <cell r="M21">
            <v>0</v>
          </cell>
          <cell r="N21">
            <v>210065125.44</v>
          </cell>
          <cell r="O21">
            <v>8.5672646895408516E-2</v>
          </cell>
          <cell r="Q21">
            <v>607797412.66000009</v>
          </cell>
          <cell r="R21">
            <v>4.7318841459863627E-2</v>
          </cell>
          <cell r="T21">
            <v>108940940.31</v>
          </cell>
          <cell r="U21">
            <v>1.6268471030983302E-2</v>
          </cell>
          <cell r="V21">
            <v>126938749.14</v>
          </cell>
          <cell r="W21">
            <v>7.5758744613787871E-2</v>
          </cell>
          <cell r="Y21">
            <v>0</v>
          </cell>
          <cell r="AA21">
            <v>28051822.170000002</v>
          </cell>
          <cell r="AB21">
            <v>7.8365933777667651E-2</v>
          </cell>
          <cell r="AD21">
            <v>0</v>
          </cell>
          <cell r="AF21">
            <v>0</v>
          </cell>
          <cell r="AG21">
            <v>4031729.26</v>
          </cell>
          <cell r="AH21">
            <v>4.8090430694167977E-2</v>
          </cell>
          <cell r="AI21">
            <v>32083551.43</v>
          </cell>
          <cell r="AJ21">
            <v>4.6179049555877455E-2</v>
          </cell>
          <cell r="AL21">
            <v>852856731.82000005</v>
          </cell>
          <cell r="AM21">
            <v>5.4621528756334956E-2</v>
          </cell>
          <cell r="AO21">
            <v>993881223.56000006</v>
          </cell>
          <cell r="AP21">
            <v>4.3202571381700264E-2</v>
          </cell>
        </row>
        <row r="22">
          <cell r="A22" t="str">
            <v>The Bank of Nova Scotia</v>
          </cell>
          <cell r="C22">
            <v>0</v>
          </cell>
          <cell r="E22">
            <v>0</v>
          </cell>
          <cell r="G22">
            <v>0</v>
          </cell>
          <cell r="H22">
            <v>385602803.41000003</v>
          </cell>
          <cell r="I22">
            <v>8.0983214729007713E-2</v>
          </cell>
          <cell r="J22">
            <v>22878604.469999999</v>
          </cell>
          <cell r="K22">
            <v>1.2509105836490729E-2</v>
          </cell>
          <cell r="L22">
            <v>10515701.24</v>
          </cell>
          <cell r="M22">
            <v>4.8668994421129E-2</v>
          </cell>
          <cell r="N22">
            <v>25820461.079999998</v>
          </cell>
          <cell r="O22">
            <v>1.0530578267811109E-2</v>
          </cell>
          <cell r="Q22">
            <v>444817570.19999999</v>
          </cell>
          <cell r="R22">
            <v>3.4630374602515598E-2</v>
          </cell>
          <cell r="T22">
            <v>38632855.850000001</v>
          </cell>
          <cell r="U22">
            <v>5.7691579901131742E-3</v>
          </cell>
          <cell r="W22">
            <v>0</v>
          </cell>
          <cell r="X22">
            <v>118120570.02</v>
          </cell>
          <cell r="Y22">
            <v>0.10800667082478255</v>
          </cell>
          <cell r="AA22">
            <v>30668675.100000001</v>
          </cell>
          <cell r="AB22">
            <v>8.5676408019786224E-2</v>
          </cell>
          <cell r="AD22">
            <v>0</v>
          </cell>
          <cell r="AE22">
            <v>72958944</v>
          </cell>
          <cell r="AF22">
            <v>0.41292072441084032</v>
          </cell>
          <cell r="AG22">
            <v>833969.42</v>
          </cell>
          <cell r="AH22">
            <v>9.9475798118362421E-3</v>
          </cell>
          <cell r="AI22">
            <v>104461588.52</v>
          </cell>
          <cell r="AJ22">
            <v>0.15035545187307711</v>
          </cell>
          <cell r="AL22">
            <v>455207124.19999999</v>
          </cell>
          <cell r="AM22">
            <v>2.9153910729553274E-2</v>
          </cell>
          <cell r="AO22">
            <v>598301568.56999993</v>
          </cell>
          <cell r="AP22">
            <v>2.6007299072763113E-2</v>
          </cell>
        </row>
        <row r="23">
          <cell r="X23">
            <v>10389554</v>
          </cell>
          <cell r="Y23">
            <v>9.4999637971972511E-3</v>
          </cell>
        </row>
        <row r="24">
          <cell r="A24" t="str">
            <v>Asociaciones de Ahorros y Préstamos</v>
          </cell>
          <cell r="B24">
            <v>900674342.55999994</v>
          </cell>
          <cell r="C24">
            <v>0.30296308895428364</v>
          </cell>
          <cell r="D24">
            <v>162287991.72</v>
          </cell>
          <cell r="E24">
            <v>0.6399272282075309</v>
          </cell>
          <cell r="F24">
            <v>203305182.5</v>
          </cell>
          <cell r="G24">
            <v>0.56513430966249867</v>
          </cell>
          <cell r="H24">
            <v>1474207712.3000002</v>
          </cell>
          <cell r="I24">
            <v>0.30960895165850355</v>
          </cell>
          <cell r="J24">
            <v>684175996.34000003</v>
          </cell>
          <cell r="K24">
            <v>0.37408006944767791</v>
          </cell>
          <cell r="L24">
            <v>31639794.689999998</v>
          </cell>
          <cell r="M24">
            <v>0.14643597760231505</v>
          </cell>
          <cell r="N24">
            <v>1166598783.3099999</v>
          </cell>
          <cell r="O24">
            <v>0.47578390473804694</v>
          </cell>
          <cell r="Q24">
            <v>4622889803.4199991</v>
          </cell>
          <cell r="R24">
            <v>0.35990575994244811</v>
          </cell>
          <cell r="T24">
            <v>685572734.90999997</v>
          </cell>
          <cell r="U24">
            <v>0.10237859289425966</v>
          </cell>
          <cell r="V24">
            <v>736197200.15999997</v>
          </cell>
          <cell r="W24">
            <v>0.43937234335588882</v>
          </cell>
          <cell r="AA24">
            <v>144486240.28</v>
          </cell>
          <cell r="AB24">
            <v>0.40363863241924491</v>
          </cell>
          <cell r="AC24">
            <v>0</v>
          </cell>
          <cell r="AD24">
            <v>0</v>
          </cell>
          <cell r="AE24">
            <v>34256592.219999999</v>
          </cell>
          <cell r="AF24">
            <v>0.19387968218576679</v>
          </cell>
          <cell r="AG24">
            <v>38759922.740000002</v>
          </cell>
          <cell r="AH24">
            <v>0.46232801312637628</v>
          </cell>
          <cell r="AI24">
            <v>217502755.23999998</v>
          </cell>
          <cell r="AJ24">
            <v>0.31305980993662846</v>
          </cell>
          <cell r="AL24">
            <v>5815946299.3499994</v>
          </cell>
          <cell r="AM24">
            <v>0.3724844586233424</v>
          </cell>
          <cell r="AO24">
            <v>6719021789.5</v>
          </cell>
          <cell r="AP24">
            <v>0.29206610568244545</v>
          </cell>
        </row>
        <row r="25">
          <cell r="A25" t="str">
            <v>Asociación Central de Ahorros y Préstamos</v>
          </cell>
          <cell r="B25">
            <v>66070912.090000004</v>
          </cell>
          <cell r="C25">
            <v>2.2224511869538301E-2</v>
          </cell>
          <cell r="E25">
            <v>0</v>
          </cell>
          <cell r="F25">
            <v>28899620.02</v>
          </cell>
          <cell r="G25">
            <v>8.0333253725645801E-2</v>
          </cell>
          <cell r="I25">
            <v>0</v>
          </cell>
          <cell r="J25">
            <v>124638528.48999999</v>
          </cell>
          <cell r="K25">
            <v>6.8147362144850052E-2</v>
          </cell>
          <cell r="M25">
            <v>0</v>
          </cell>
          <cell r="N25">
            <v>29177591.760000002</v>
          </cell>
          <cell r="O25">
            <v>1.1899745428361672E-2</v>
          </cell>
          <cell r="Q25">
            <v>248786652.35999998</v>
          </cell>
          <cell r="R25">
            <v>1.9368782945014658E-2</v>
          </cell>
          <cell r="U25">
            <v>0</v>
          </cell>
          <cell r="V25">
            <v>166607120.80000001</v>
          </cell>
          <cell r="W25">
            <v>9.9433359797842624E-2</v>
          </cell>
          <cell r="X25">
            <v>456859295.76999998</v>
          </cell>
          <cell r="Y25">
            <v>0.41774139392586351</v>
          </cell>
          <cell r="AA25">
            <v>10733818.23</v>
          </cell>
          <cell r="AB25">
            <v>2.9986133645652648E-2</v>
          </cell>
          <cell r="AD25">
            <v>0</v>
          </cell>
          <cell r="AF25">
            <v>0</v>
          </cell>
          <cell r="AH25">
            <v>0</v>
          </cell>
          <cell r="AI25">
            <v>10733818.23</v>
          </cell>
          <cell r="AJ25">
            <v>1.54495840352469E-2</v>
          </cell>
          <cell r="AL25">
            <v>556322958.56999993</v>
          </cell>
          <cell r="AM25">
            <v>3.5629912206349305E-2</v>
          </cell>
          <cell r="AO25">
            <v>567056776.79999995</v>
          </cell>
          <cell r="AP25">
            <v>2.464913341397874E-2</v>
          </cell>
        </row>
        <row r="26">
          <cell r="A26" t="str">
            <v>Asociación Cibao de Ahorros y Préstamos</v>
          </cell>
          <cell r="C26">
            <v>0</v>
          </cell>
          <cell r="E26">
            <v>0</v>
          </cell>
          <cell r="F26">
            <v>35101310.329999998</v>
          </cell>
          <cell r="G26">
            <v>9.7572302573219846E-2</v>
          </cell>
          <cell r="I26">
            <v>0</v>
          </cell>
          <cell r="K26">
            <v>0</v>
          </cell>
          <cell r="M26">
            <v>0</v>
          </cell>
          <cell r="N26">
            <v>183638351.47</v>
          </cell>
          <cell r="O26">
            <v>7.4894790884448462E-2</v>
          </cell>
          <cell r="Q26">
            <v>218739661.80000001</v>
          </cell>
          <cell r="R26">
            <v>1.702953510841684E-2</v>
          </cell>
          <cell r="U26">
            <v>0</v>
          </cell>
          <cell r="W26">
            <v>0</v>
          </cell>
          <cell r="X26">
            <v>140929185.41</v>
          </cell>
          <cell r="Y26">
            <v>0.128862332239045</v>
          </cell>
          <cell r="AB26">
            <v>0</v>
          </cell>
          <cell r="AD26">
            <v>0</v>
          </cell>
          <cell r="AF26">
            <v>0</v>
          </cell>
          <cell r="AG26">
            <v>4112919.05</v>
          </cell>
          <cell r="AH26">
            <v>4.9058861785959355E-2</v>
          </cell>
          <cell r="AI26">
            <v>4112919.05</v>
          </cell>
          <cell r="AJ26">
            <v>5.9198774500900829E-3</v>
          </cell>
          <cell r="AL26">
            <v>218739661.80000001</v>
          </cell>
          <cell r="AM26">
            <v>1.4009263550822685E-2</v>
          </cell>
          <cell r="AO26">
            <v>222852580.85000002</v>
          </cell>
          <cell r="AP26">
            <v>9.6870775939223996E-3</v>
          </cell>
        </row>
        <row r="27">
          <cell r="A27" t="str">
            <v>Asociación Dominicana de Ahorros y Préstamos</v>
          </cell>
          <cell r="B27">
            <v>272607687.82999998</v>
          </cell>
          <cell r="C27">
            <v>9.1698034766833594E-2</v>
          </cell>
          <cell r="D27">
            <v>32022115.510000002</v>
          </cell>
          <cell r="E27">
            <v>0.12626826792589066</v>
          </cell>
          <cell r="F27">
            <v>55542439.439999998</v>
          </cell>
          <cell r="G27">
            <v>0.15439320229771092</v>
          </cell>
          <cell r="H27">
            <v>471926715.06999999</v>
          </cell>
          <cell r="I27">
            <v>9.9112719526141091E-2</v>
          </cell>
          <cell r="J27">
            <v>190667837.84999999</v>
          </cell>
          <cell r="K27">
            <v>0.10424954749351034</v>
          </cell>
          <cell r="M27">
            <v>0</v>
          </cell>
          <cell r="N27">
            <v>132435618.09999999</v>
          </cell>
          <cell r="O27">
            <v>5.4012344610230002E-2</v>
          </cell>
          <cell r="Q27">
            <v>1155202413.8</v>
          </cell>
          <cell r="R27">
            <v>8.9935953549759834E-2</v>
          </cell>
          <cell r="T27">
            <v>200401530.33000001</v>
          </cell>
          <cell r="U27">
            <v>2.9926549940372249E-2</v>
          </cell>
          <cell r="V27">
            <v>211785714.43000001</v>
          </cell>
          <cell r="W27">
            <v>0.12639654921016641</v>
          </cell>
          <cell r="Y27">
            <v>0</v>
          </cell>
          <cell r="AA27">
            <v>66000001.780000001</v>
          </cell>
          <cell r="AB27">
            <v>0.18437845989016646</v>
          </cell>
          <cell r="AD27">
            <v>0</v>
          </cell>
          <cell r="AF27">
            <v>0</v>
          </cell>
          <cell r="AH27">
            <v>0</v>
          </cell>
          <cell r="AI27">
            <v>66000001.780000001</v>
          </cell>
          <cell r="AJ27">
            <v>9.4996258738262146E-2</v>
          </cell>
          <cell r="AL27">
            <v>1535908761.8800001</v>
          </cell>
          <cell r="AM27">
            <v>9.8367851802149409E-2</v>
          </cell>
          <cell r="AO27">
            <v>1802310293.9900002</v>
          </cell>
          <cell r="AP27">
            <v>7.8343807370836752E-2</v>
          </cell>
        </row>
        <row r="28">
          <cell r="A28" t="str">
            <v>Asociación Duarte de Ahorros y Préstamos</v>
          </cell>
          <cell r="C28">
            <v>0</v>
          </cell>
          <cell r="E28">
            <v>0</v>
          </cell>
          <cell r="G28">
            <v>0</v>
          </cell>
          <cell r="I28">
            <v>0</v>
          </cell>
          <cell r="K28">
            <v>0</v>
          </cell>
          <cell r="M28">
            <v>0</v>
          </cell>
          <cell r="N28">
            <v>125893850.69</v>
          </cell>
          <cell r="O28">
            <v>5.1344359963968952E-2</v>
          </cell>
          <cell r="Q28">
            <v>125893850.69</v>
          </cell>
          <cell r="R28">
            <v>9.8012117812424186E-3</v>
          </cell>
          <cell r="U28">
            <v>0</v>
          </cell>
          <cell r="W28">
            <v>0</v>
          </cell>
          <cell r="X28">
            <v>168920633.65000001</v>
          </cell>
          <cell r="Y28">
            <v>0.15445705410209329</v>
          </cell>
          <cell r="AB28">
            <v>0</v>
          </cell>
          <cell r="AD28">
            <v>0</v>
          </cell>
          <cell r="AF28">
            <v>0</v>
          </cell>
          <cell r="AH28">
            <v>0</v>
          </cell>
          <cell r="AI28">
            <v>0</v>
          </cell>
          <cell r="AJ28">
            <v>0</v>
          </cell>
          <cell r="AL28">
            <v>125893850.69</v>
          </cell>
          <cell r="AM28">
            <v>8.0629188105662969E-3</v>
          </cell>
          <cell r="AO28">
            <v>125893850.69</v>
          </cell>
          <cell r="AP28">
            <v>5.4724226014352248E-3</v>
          </cell>
        </row>
        <row r="29">
          <cell r="A29" t="str">
            <v>Asociación La Nacional de Ahorros y Préstamos</v>
          </cell>
          <cell r="B29">
            <v>171243830.03</v>
          </cell>
          <cell r="C29">
            <v>5.7601906992032478E-2</v>
          </cell>
          <cell r="D29">
            <v>45345250.289999999</v>
          </cell>
          <cell r="E29">
            <v>0.17880349632104275</v>
          </cell>
          <cell r="F29">
            <v>20259688.050000001</v>
          </cell>
          <cell r="G29">
            <v>5.6316541857531467E-2</v>
          </cell>
          <cell r="H29">
            <v>264224275.03999999</v>
          </cell>
          <cell r="I29">
            <v>5.5491638061119439E-2</v>
          </cell>
          <cell r="J29">
            <v>316052329.61000001</v>
          </cell>
          <cell r="K29">
            <v>0.17280477251770693</v>
          </cell>
          <cell r="M29">
            <v>0</v>
          </cell>
          <cell r="N29">
            <v>361224890.32999998</v>
          </cell>
          <cell r="O29">
            <v>0.147321419556213</v>
          </cell>
          <cell r="Q29">
            <v>1178350263.3499999</v>
          </cell>
          <cell r="R29">
            <v>9.1738082680582492E-2</v>
          </cell>
          <cell r="T29">
            <v>305733611.81999999</v>
          </cell>
          <cell r="U29">
            <v>4.5656099469475603E-2</v>
          </cell>
          <cell r="V29">
            <v>200777764.53</v>
          </cell>
          <cell r="W29">
            <v>0.11982685736393815</v>
          </cell>
          <cell r="Y29">
            <v>0</v>
          </cell>
          <cell r="AB29">
            <v>0</v>
          </cell>
          <cell r="AD29">
            <v>0</v>
          </cell>
          <cell r="AF29">
            <v>0</v>
          </cell>
          <cell r="AG29">
            <v>17987866.219999999</v>
          </cell>
          <cell r="AH29">
            <v>0.21455910801631439</v>
          </cell>
          <cell r="AI29">
            <v>17987866.219999999</v>
          </cell>
          <cell r="AJ29">
            <v>2.5890605265137697E-2</v>
          </cell>
          <cell r="AL29">
            <v>1505704981.3899999</v>
          </cell>
          <cell r="AM29">
            <v>9.6433439370340435E-2</v>
          </cell>
          <cell r="AO29">
            <v>1829426459.4299998</v>
          </cell>
          <cell r="AP29">
            <v>7.9522507647337995E-2</v>
          </cell>
        </row>
        <row r="30">
          <cell r="A30" t="str">
            <v>Asociación La Previsora de Ahorros y Préstamos</v>
          </cell>
          <cell r="C30">
            <v>0</v>
          </cell>
          <cell r="E30">
            <v>0</v>
          </cell>
          <cell r="G30">
            <v>0</v>
          </cell>
          <cell r="H30">
            <v>49138074.950000003</v>
          </cell>
          <cell r="I30">
            <v>1.0319840104520171E-2</v>
          </cell>
          <cell r="K30">
            <v>0</v>
          </cell>
          <cell r="M30">
            <v>0</v>
          </cell>
          <cell r="O30">
            <v>0</v>
          </cell>
          <cell r="Q30">
            <v>49138074.950000003</v>
          </cell>
          <cell r="R30">
            <v>3.8255456995547163E-3</v>
          </cell>
          <cell r="U30">
            <v>0</v>
          </cell>
          <cell r="W30">
            <v>0</v>
          </cell>
          <cell r="X30">
            <v>126576953.51000001</v>
          </cell>
          <cell r="Y30">
            <v>0.11573898897917269</v>
          </cell>
          <cell r="AB30">
            <v>0</v>
          </cell>
          <cell r="AD30">
            <v>0</v>
          </cell>
          <cell r="AF30">
            <v>0</v>
          </cell>
          <cell r="AH30">
            <v>0</v>
          </cell>
          <cell r="AI30">
            <v>0</v>
          </cell>
          <cell r="AJ30">
            <v>0</v>
          </cell>
          <cell r="AL30">
            <v>49138074.950000003</v>
          </cell>
          <cell r="AM30">
            <v>3.1470664107730107E-3</v>
          </cell>
          <cell r="AO30">
            <v>49138074.950000003</v>
          </cell>
          <cell r="AP30">
            <v>2.1359606563274157E-3</v>
          </cell>
        </row>
        <row r="31">
          <cell r="A31" t="str">
            <v>Asociación La Vega Real de Ahorros y Préstamos</v>
          </cell>
          <cell r="C31">
            <v>0</v>
          </cell>
          <cell r="E31">
            <v>0</v>
          </cell>
          <cell r="G31">
            <v>0</v>
          </cell>
          <cell r="H31">
            <v>63053282.990000002</v>
          </cell>
          <cell r="I31">
            <v>1.3242272905155018E-2</v>
          </cell>
          <cell r="K31">
            <v>0</v>
          </cell>
          <cell r="M31">
            <v>0</v>
          </cell>
          <cell r="N31">
            <v>94766271.060000002</v>
          </cell>
          <cell r="O31">
            <v>3.8649334396236613E-2</v>
          </cell>
          <cell r="Q31">
            <v>157819554.05000001</v>
          </cell>
          <cell r="R31">
            <v>1.2286723012978363E-2</v>
          </cell>
          <cell r="U31">
            <v>0</v>
          </cell>
          <cell r="W31">
            <v>0</v>
          </cell>
          <cell r="Y31">
            <v>0</v>
          </cell>
          <cell r="AB31">
            <v>0</v>
          </cell>
          <cell r="AD31">
            <v>0</v>
          </cell>
          <cell r="AF31">
            <v>0</v>
          </cell>
          <cell r="AH31">
            <v>0</v>
          </cell>
          <cell r="AI31">
            <v>0</v>
          </cell>
          <cell r="AJ31">
            <v>0</v>
          </cell>
          <cell r="AL31">
            <v>157819554.05000001</v>
          </cell>
          <cell r="AM31">
            <v>1.0107612437388142E-2</v>
          </cell>
          <cell r="AO31">
            <v>157819554.05000001</v>
          </cell>
          <cell r="AP31">
            <v>6.8601864967837546E-3</v>
          </cell>
        </row>
        <row r="32">
          <cell r="A32" t="str">
            <v>Asociación Mocana de Ahorros y Préstamos</v>
          </cell>
          <cell r="C32">
            <v>0</v>
          </cell>
          <cell r="D32">
            <v>34239623.939999998</v>
          </cell>
          <cell r="E32">
            <v>0.1350122545147755</v>
          </cell>
          <cell r="G32">
            <v>0</v>
          </cell>
          <cell r="I32">
            <v>0</v>
          </cell>
          <cell r="K32">
            <v>0</v>
          </cell>
          <cell r="M32">
            <v>0</v>
          </cell>
          <cell r="O32">
            <v>0</v>
          </cell>
          <cell r="Q32">
            <v>34239623.939999998</v>
          </cell>
          <cell r="R32">
            <v>2.6656568506462767E-3</v>
          </cell>
          <cell r="U32">
            <v>0</v>
          </cell>
          <cell r="W32">
            <v>0</v>
          </cell>
          <cell r="Y32">
            <v>0</v>
          </cell>
          <cell r="AB32">
            <v>0</v>
          </cell>
          <cell r="AD32">
            <v>0</v>
          </cell>
          <cell r="AF32">
            <v>0</v>
          </cell>
          <cell r="AH32">
            <v>0</v>
          </cell>
          <cell r="AI32">
            <v>0</v>
          </cell>
          <cell r="AJ32">
            <v>0</v>
          </cell>
          <cell r="AL32">
            <v>34239623.939999998</v>
          </cell>
          <cell r="AM32">
            <v>2.1928895368554407E-3</v>
          </cell>
          <cell r="AO32">
            <v>34239623.939999998</v>
          </cell>
          <cell r="AP32">
            <v>1.488346657814813E-3</v>
          </cell>
        </row>
        <row r="33">
          <cell r="A33" t="str">
            <v>Asociación Norestana de Ahorros y Préstamos</v>
          </cell>
          <cell r="C33">
            <v>0</v>
          </cell>
          <cell r="D33">
            <v>50681001.980000004</v>
          </cell>
          <cell r="E33">
            <v>0.19984320944582201</v>
          </cell>
          <cell r="G33">
            <v>0</v>
          </cell>
          <cell r="I33">
            <v>0</v>
          </cell>
          <cell r="K33">
            <v>0</v>
          </cell>
          <cell r="M33">
            <v>0</v>
          </cell>
          <cell r="N33">
            <v>59165823.450000003</v>
          </cell>
          <cell r="O33">
            <v>2.4130101034575288E-2</v>
          </cell>
          <cell r="Q33">
            <v>109846825.43000001</v>
          </cell>
          <cell r="R33">
            <v>8.55190300110595E-3</v>
          </cell>
          <cell r="U33">
            <v>0</v>
          </cell>
          <cell r="W33">
            <v>0</v>
          </cell>
          <cell r="Y33">
            <v>0</v>
          </cell>
          <cell r="AB33">
            <v>0</v>
          </cell>
          <cell r="AD33">
            <v>0</v>
          </cell>
          <cell r="AF33">
            <v>0</v>
          </cell>
          <cell r="AH33">
            <v>0</v>
          </cell>
          <cell r="AI33">
            <v>0</v>
          </cell>
          <cell r="AJ33">
            <v>0</v>
          </cell>
          <cell r="AL33">
            <v>109846825.43000001</v>
          </cell>
          <cell r="AM33">
            <v>7.0351810687040266E-3</v>
          </cell>
          <cell r="AO33">
            <v>109846825.43000001</v>
          </cell>
          <cell r="AP33">
            <v>4.7748817506524212E-3</v>
          </cell>
        </row>
        <row r="34">
          <cell r="A34" t="str">
            <v>Asociación Norteña de Ahorros y Préstamos</v>
          </cell>
          <cell r="B34">
            <v>26277167.309999999</v>
          </cell>
          <cell r="C34">
            <v>8.8389458886753928E-3</v>
          </cell>
          <cell r="E34">
            <v>0</v>
          </cell>
          <cell r="G34">
            <v>0</v>
          </cell>
          <cell r="I34">
            <v>0</v>
          </cell>
          <cell r="J34">
            <v>18917120.09</v>
          </cell>
          <cell r="K34">
            <v>1.0343124627103404E-2</v>
          </cell>
          <cell r="M34">
            <v>0</v>
          </cell>
          <cell r="N34">
            <v>59183592.090000004</v>
          </cell>
          <cell r="O34">
            <v>2.4137347770164276E-2</v>
          </cell>
          <cell r="Q34">
            <v>104377879.49000001</v>
          </cell>
          <cell r="R34">
            <v>8.1261292473894502E-3</v>
          </cell>
          <cell r="U34">
            <v>0</v>
          </cell>
          <cell r="V34">
            <v>130531538.62</v>
          </cell>
          <cell r="W34">
            <v>7.7902969466407401E-2</v>
          </cell>
          <cell r="Y34">
            <v>0</v>
          </cell>
          <cell r="AB34">
            <v>0</v>
          </cell>
          <cell r="AD34">
            <v>0</v>
          </cell>
          <cell r="AF34">
            <v>0</v>
          </cell>
          <cell r="AH34">
            <v>0</v>
          </cell>
          <cell r="AI34">
            <v>0</v>
          </cell>
          <cell r="AJ34">
            <v>0</v>
          </cell>
          <cell r="AL34">
            <v>241009748.55000001</v>
          </cell>
          <cell r="AM34">
            <v>1.5435559596144788E-2</v>
          </cell>
          <cell r="AO34">
            <v>241009748.55000001</v>
          </cell>
          <cell r="AP34">
            <v>1.047634326778126E-2</v>
          </cell>
        </row>
        <row r="35">
          <cell r="A35" t="str">
            <v>Asociación Popular de Ahorros y Préstamos</v>
          </cell>
          <cell r="B35">
            <v>364474745.30000001</v>
          </cell>
          <cell r="C35">
            <v>0.12259968943720388</v>
          </cell>
          <cell r="E35">
            <v>0</v>
          </cell>
          <cell r="F35">
            <v>63502124.660000004</v>
          </cell>
          <cell r="G35">
            <v>0.17651900920839061</v>
          </cell>
          <cell r="H35">
            <v>625865364.25</v>
          </cell>
          <cell r="I35">
            <v>0.13144248106156781</v>
          </cell>
          <cell r="J35">
            <v>33900180.299999997</v>
          </cell>
          <cell r="K35">
            <v>1.8535262664507179E-2</v>
          </cell>
          <cell r="M35">
            <v>0</v>
          </cell>
          <cell r="N35">
            <v>121112794.36</v>
          </cell>
          <cell r="O35">
            <v>4.9394461093848596E-2</v>
          </cell>
          <cell r="Q35">
            <v>1208855208.8699999</v>
          </cell>
          <cell r="R35">
            <v>9.4112983676763795E-2</v>
          </cell>
          <cell r="T35">
            <v>179437592.75999999</v>
          </cell>
          <cell r="U35">
            <v>2.6795943484411798E-2</v>
          </cell>
          <cell r="V35">
            <v>26495061.780000001</v>
          </cell>
          <cell r="W35">
            <v>1.5812607517534199E-2</v>
          </cell>
          <cell r="X35">
            <v>6100330.4400000004</v>
          </cell>
          <cell r="Y35">
            <v>5.5779986639407598E-3</v>
          </cell>
          <cell r="AA35">
            <v>67752420.269999996</v>
          </cell>
          <cell r="AB35">
            <v>0.18927403888342584</v>
          </cell>
          <cell r="AD35">
            <v>0</v>
          </cell>
          <cell r="AF35">
            <v>0</v>
          </cell>
          <cell r="AG35">
            <v>16659137.470000001</v>
          </cell>
          <cell r="AH35">
            <v>0.19871004332410255</v>
          </cell>
          <cell r="AI35">
            <v>84411557.739999995</v>
          </cell>
          <cell r="AJ35">
            <v>0.12149669641370718</v>
          </cell>
          <cell r="AL35">
            <v>1249682463.4099998</v>
          </cell>
          <cell r="AM35">
            <v>8.0036381334260678E-2</v>
          </cell>
          <cell r="AO35">
            <v>1513531613.9099998</v>
          </cell>
          <cell r="AP35">
            <v>6.5791018120043301E-2</v>
          </cell>
        </row>
        <row r="36">
          <cell r="A36" t="str">
            <v>Asociación Romana de Ahorros y Préstamos</v>
          </cell>
          <cell r="C36">
            <v>0</v>
          </cell>
          <cell r="E36">
            <v>0</v>
          </cell>
          <cell r="G36">
            <v>0</v>
          </cell>
          <cell r="I36">
            <v>0</v>
          </cell>
          <cell r="K36">
            <v>0</v>
          </cell>
          <cell r="L36">
            <v>31639794.689999998</v>
          </cell>
          <cell r="M36">
            <v>0.14643597760231505</v>
          </cell>
          <cell r="O36">
            <v>0</v>
          </cell>
          <cell r="Q36">
            <v>31639794.689999998</v>
          </cell>
          <cell r="R36">
            <v>2.4632523889933874E-3</v>
          </cell>
          <cell r="U36">
            <v>0</v>
          </cell>
          <cell r="W36">
            <v>0</v>
          </cell>
          <cell r="X36">
            <v>14332192.76</v>
          </cell>
          <cell r="Y36">
            <v>1.3105019941611789E-2</v>
          </cell>
          <cell r="AB36">
            <v>0</v>
          </cell>
          <cell r="AD36">
            <v>0</v>
          </cell>
          <cell r="AE36">
            <v>34256592.219999999</v>
          </cell>
          <cell r="AF36">
            <v>0.19387968218576679</v>
          </cell>
          <cell r="AH36">
            <v>0</v>
          </cell>
          <cell r="AI36">
            <v>34256592.219999999</v>
          </cell>
          <cell r="AJ36">
            <v>4.9306788034184472E-2</v>
          </cell>
          <cell r="AL36">
            <v>31639794.689999998</v>
          </cell>
          <cell r="AM36">
            <v>2.0263824989882567E-3</v>
          </cell>
          <cell r="AO36">
            <v>65896386.909999996</v>
          </cell>
          <cell r="AP36">
            <v>2.8644201055314017E-3</v>
          </cell>
        </row>
        <row r="37">
          <cell r="Y37">
            <v>0</v>
          </cell>
        </row>
        <row r="38">
          <cell r="A38" t="str">
            <v>Bancos de Ahorro y Credito</v>
          </cell>
          <cell r="B38">
            <v>319615553.38</v>
          </cell>
          <cell r="C38">
            <v>0.10751024066546773</v>
          </cell>
          <cell r="D38">
            <v>11163724.99</v>
          </cell>
          <cell r="E38">
            <v>4.4020333936028611E-2</v>
          </cell>
          <cell r="F38">
            <v>10536202.880000001</v>
          </cell>
          <cell r="G38">
            <v>2.9287840417215289E-2</v>
          </cell>
          <cell r="H38">
            <v>401251055.31999999</v>
          </cell>
          <cell r="I38">
            <v>8.4269616522133967E-2</v>
          </cell>
          <cell r="J38">
            <v>415011617.57999998</v>
          </cell>
          <cell r="K38">
            <v>0.22691175305245517</v>
          </cell>
          <cell r="L38">
            <v>34117962.129999995</v>
          </cell>
          <cell r="M38">
            <v>0.15790548539445384</v>
          </cell>
          <cell r="N38">
            <v>201038488.28999996</v>
          </cell>
          <cell r="O38">
            <v>8.199123668709761E-2</v>
          </cell>
          <cell r="Q38">
            <v>1392734604.5699999</v>
          </cell>
          <cell r="R38">
            <v>0.10842854309118188</v>
          </cell>
          <cell r="T38">
            <v>0</v>
          </cell>
          <cell r="U38">
            <v>0</v>
          </cell>
          <cell r="V38">
            <v>254763821.25999999</v>
          </cell>
          <cell r="W38">
            <v>0.15204645864583505</v>
          </cell>
          <cell r="AA38">
            <v>30238738.809999999</v>
          </cell>
          <cell r="AB38">
            <v>8.4475332430950192E-2</v>
          </cell>
          <cell r="AC38">
            <v>0</v>
          </cell>
          <cell r="AD38">
            <v>0</v>
          </cell>
          <cell r="AE38">
            <v>3984627.26</v>
          </cell>
          <cell r="AF38">
            <v>2.2551521232357499E-2</v>
          </cell>
          <cell r="AG38">
            <v>0</v>
          </cell>
          <cell r="AH38">
            <v>0</v>
          </cell>
          <cell r="AI38">
            <v>34223366.07</v>
          </cell>
          <cell r="AJ38">
            <v>4.9258964399985221E-2</v>
          </cell>
          <cell r="AL38">
            <v>1877940902.2</v>
          </cell>
          <cell r="AM38">
            <v>0.12027342830878203</v>
          </cell>
          <cell r="AO38">
            <v>1912164268.27</v>
          </cell>
          <cell r="AP38">
            <v>8.311899987160204E-2</v>
          </cell>
        </row>
        <row r="39">
          <cell r="A39" t="str">
            <v>Banco de Ahorro y Credito ADEMI</v>
          </cell>
          <cell r="B39">
            <v>272261761.90999997</v>
          </cell>
          <cell r="C39">
            <v>9.1581674412907363E-2</v>
          </cell>
          <cell r="E39">
            <v>0</v>
          </cell>
          <cell r="G39">
            <v>0</v>
          </cell>
          <cell r="H39">
            <v>313996944.24000001</v>
          </cell>
          <cell r="I39">
            <v>6.5944753862701655E-2</v>
          </cell>
          <cell r="J39">
            <v>281528350.94</v>
          </cell>
          <cell r="K39">
            <v>0.15392844185487878</v>
          </cell>
          <cell r="M39">
            <v>0</v>
          </cell>
          <cell r="N39">
            <v>142504412.00999999</v>
          </cell>
          <cell r="O39">
            <v>5.8118786474424422E-2</v>
          </cell>
          <cell r="Q39">
            <v>1010291469.0999999</v>
          </cell>
          <cell r="R39">
            <v>7.8654204277335465E-2</v>
          </cell>
          <cell r="U39">
            <v>0</v>
          </cell>
          <cell r="V39">
            <v>90435373.950000003</v>
          </cell>
          <cell r="W39">
            <v>5.3973041687800379E-2</v>
          </cell>
          <cell r="X39">
            <v>230442476.36999997</v>
          </cell>
          <cell r="Y39">
            <v>0.21071117998438457</v>
          </cell>
          <cell r="AB39">
            <v>0</v>
          </cell>
          <cell r="AD39">
            <v>0</v>
          </cell>
          <cell r="AF39">
            <v>0</v>
          </cell>
          <cell r="AH39">
            <v>0</v>
          </cell>
          <cell r="AI39">
            <v>0</v>
          </cell>
          <cell r="AJ39">
            <v>0</v>
          </cell>
          <cell r="AL39">
            <v>1264120392.4400001</v>
          </cell>
          <cell r="AM39">
            <v>8.0961063905518757E-2</v>
          </cell>
          <cell r="AO39">
            <v>1264120392.4400001</v>
          </cell>
          <cell r="AP39">
            <v>5.4949475042733897E-2</v>
          </cell>
        </row>
        <row r="40">
          <cell r="A40" t="str">
            <v>Banco de Desarrollo Altas Cumbres</v>
          </cell>
          <cell r="B40">
            <v>1205426.8600000001</v>
          </cell>
          <cell r="C40">
            <v>4.0547379641797047E-4</v>
          </cell>
          <cell r="D40">
            <v>11163724.99</v>
          </cell>
          <cell r="E40">
            <v>4.4020333936028611E-2</v>
          </cell>
          <cell r="G40">
            <v>0</v>
          </cell>
          <cell r="I40">
            <v>0</v>
          </cell>
          <cell r="K40">
            <v>0</v>
          </cell>
          <cell r="M40">
            <v>0</v>
          </cell>
          <cell r="N40">
            <v>22917271.140000001</v>
          </cell>
          <cell r="O40">
            <v>9.3465456204168892E-3</v>
          </cell>
          <cell r="Q40">
            <v>35286422.990000002</v>
          </cell>
          <cell r="R40">
            <v>2.7471532789882557E-3</v>
          </cell>
          <cell r="U40">
            <v>0</v>
          </cell>
          <cell r="W40">
            <v>0</v>
          </cell>
          <cell r="X40">
            <v>163393549.38999999</v>
          </cell>
          <cell r="Y40">
            <v>0.14940321826139608</v>
          </cell>
          <cell r="AB40">
            <v>0</v>
          </cell>
          <cell r="AD40">
            <v>0</v>
          </cell>
          <cell r="AF40">
            <v>0</v>
          </cell>
          <cell r="AH40">
            <v>0</v>
          </cell>
          <cell r="AI40">
            <v>0</v>
          </cell>
          <cell r="AJ40">
            <v>0</v>
          </cell>
          <cell r="AL40">
            <v>35286422.990000002</v>
          </cell>
          <cell r="AM40">
            <v>2.2599321740046623E-3</v>
          </cell>
          <cell r="AO40">
            <v>35286422.990000002</v>
          </cell>
          <cell r="AP40">
            <v>1.5338494901531996E-3</v>
          </cell>
        </row>
        <row r="41">
          <cell r="A41" t="str">
            <v>Banco Lopez de Haro de Ahorro y Crédito</v>
          </cell>
          <cell r="B41">
            <v>22687763.23</v>
          </cell>
          <cell r="C41">
            <v>7.6315650450166144E-3</v>
          </cell>
          <cell r="E41">
            <v>0</v>
          </cell>
          <cell r="G41">
            <v>0</v>
          </cell>
          <cell r="I41">
            <v>0</v>
          </cell>
          <cell r="J41">
            <v>133483266.64</v>
          </cell>
          <cell r="K41">
            <v>7.2983311197576395E-2</v>
          </cell>
          <cell r="L41">
            <v>34117962.129999995</v>
          </cell>
          <cell r="M41">
            <v>0.15790548539445384</v>
          </cell>
          <cell r="O41">
            <v>0</v>
          </cell>
          <cell r="Q41">
            <v>190288992</v>
          </cell>
          <cell r="R41">
            <v>1.4814565604349173E-2</v>
          </cell>
          <cell r="U41">
            <v>0</v>
          </cell>
          <cell r="V41">
            <v>164328447.31</v>
          </cell>
          <cell r="W41">
            <v>9.8073416958034676E-2</v>
          </cell>
          <cell r="Y41">
            <v>0</v>
          </cell>
          <cell r="AB41">
            <v>0</v>
          </cell>
          <cell r="AD41">
            <v>0</v>
          </cell>
          <cell r="AE41">
            <v>3984627.26</v>
          </cell>
          <cell r="AF41">
            <v>2.2551521232357499E-2</v>
          </cell>
          <cell r="AH41">
            <v>0</v>
          </cell>
          <cell r="AI41">
            <v>3984627.26</v>
          </cell>
          <cell r="AJ41">
            <v>5.7352223023908605E-3</v>
          </cell>
          <cell r="AL41">
            <v>421666366.29000002</v>
          </cell>
          <cell r="AM41">
            <v>2.7005780329291632E-2</v>
          </cell>
          <cell r="AO41">
            <v>425650993.55000001</v>
          </cell>
          <cell r="AP41">
            <v>1.8502429663241712E-2</v>
          </cell>
        </row>
        <row r="42">
          <cell r="A42" t="str">
            <v>Banco de Ahorro y Crédito Pyme BHD</v>
          </cell>
          <cell r="B42">
            <v>13091196.550000001</v>
          </cell>
          <cell r="C42">
            <v>4.4035331722924584E-3</v>
          </cell>
          <cell r="E42">
            <v>0</v>
          </cell>
          <cell r="F42">
            <v>10536202.880000001</v>
          </cell>
          <cell r="G42">
            <v>2.9287840417215289E-2</v>
          </cell>
          <cell r="I42">
            <v>0</v>
          </cell>
          <cell r="K42">
            <v>0</v>
          </cell>
          <cell r="M42">
            <v>0</v>
          </cell>
          <cell r="N42">
            <v>28037901.010000002</v>
          </cell>
          <cell r="O42">
            <v>1.1434935655724749E-2</v>
          </cell>
          <cell r="Q42">
            <v>51665300.439999998</v>
          </cell>
          <cell r="R42">
            <v>4.022297741935541E-3</v>
          </cell>
          <cell r="U42">
            <v>0</v>
          </cell>
          <cell r="W42">
            <v>0</v>
          </cell>
          <cell r="X42">
            <v>67048926.979999997</v>
          </cell>
          <cell r="Y42">
            <v>6.130796172298849E-2</v>
          </cell>
          <cell r="AB42">
            <v>0</v>
          </cell>
          <cell r="AD42">
            <v>0</v>
          </cell>
          <cell r="AF42">
            <v>0</v>
          </cell>
          <cell r="AH42">
            <v>0</v>
          </cell>
          <cell r="AI42">
            <v>0</v>
          </cell>
          <cell r="AJ42">
            <v>0</v>
          </cell>
          <cell r="AL42">
            <v>51665300.439999998</v>
          </cell>
          <cell r="AM42">
            <v>3.3089235136432634E-3</v>
          </cell>
          <cell r="AO42">
            <v>51665300.439999998</v>
          </cell>
          <cell r="AP42">
            <v>2.2458154730209982E-3</v>
          </cell>
        </row>
        <row r="43">
          <cell r="A43" t="str">
            <v>Motor Credito Banco de Ahorro y Crédito</v>
          </cell>
          <cell r="B43">
            <v>10369404.83</v>
          </cell>
          <cell r="C43">
            <v>3.4879942388333206E-3</v>
          </cell>
          <cell r="E43">
            <v>0</v>
          </cell>
          <cell r="G43">
            <v>0</v>
          </cell>
          <cell r="H43">
            <v>25023048.710000001</v>
          </cell>
          <cell r="I43">
            <v>5.2552702131205432E-3</v>
          </cell>
          <cell r="K43">
            <v>0</v>
          </cell>
          <cell r="M43">
            <v>0</v>
          </cell>
          <cell r="N43">
            <v>7578904.1299999999</v>
          </cell>
          <cell r="O43">
            <v>3.0909689365315493E-3</v>
          </cell>
          <cell r="Q43">
            <v>42971357.670000002</v>
          </cell>
          <cell r="R43">
            <v>3.3454483657686727E-3</v>
          </cell>
          <cell r="U43">
            <v>0</v>
          </cell>
          <cell r="W43">
            <v>0</v>
          </cell>
          <cell r="Y43">
            <v>0</v>
          </cell>
          <cell r="AA43">
            <v>30238738.809999999</v>
          </cell>
          <cell r="AB43">
            <v>8.4475332430950192E-2</v>
          </cell>
          <cell r="AD43">
            <v>0</v>
          </cell>
          <cell r="AF43">
            <v>0</v>
          </cell>
          <cell r="AH43">
            <v>0</v>
          </cell>
          <cell r="AI43">
            <v>30238738.809999999</v>
          </cell>
          <cell r="AJ43">
            <v>4.352374209759436E-2</v>
          </cell>
          <cell r="AL43">
            <v>42971357.670000002</v>
          </cell>
          <cell r="AM43">
            <v>2.7521166933416911E-3</v>
          </cell>
          <cell r="AO43">
            <v>73210096.480000004</v>
          </cell>
          <cell r="AP43">
            <v>3.1823364241747578E-3</v>
          </cell>
        </row>
        <row r="44">
          <cell r="A44" t="str">
            <v>Banco de Ahorro y Crédito Popular</v>
          </cell>
          <cell r="C44">
            <v>0</v>
          </cell>
          <cell r="E44">
            <v>0</v>
          </cell>
          <cell r="G44">
            <v>0</v>
          </cell>
          <cell r="H44">
            <v>62231062.369999997</v>
          </cell>
          <cell r="I44">
            <v>1.3069592446311777E-2</v>
          </cell>
          <cell r="K44">
            <v>0</v>
          </cell>
          <cell r="M44">
            <v>0</v>
          </cell>
          <cell r="O44">
            <v>0</v>
          </cell>
          <cell r="Q44">
            <v>62231062.369999997</v>
          </cell>
          <cell r="R44">
            <v>4.84487382280479E-3</v>
          </cell>
          <cell r="U44">
            <v>0</v>
          </cell>
          <cell r="W44">
            <v>0</v>
          </cell>
          <cell r="Y44">
            <v>0</v>
          </cell>
          <cell r="AB44">
            <v>0</v>
          </cell>
          <cell r="AD44">
            <v>0</v>
          </cell>
          <cell r="AF44">
            <v>0</v>
          </cell>
          <cell r="AH44">
            <v>0</v>
          </cell>
          <cell r="AI44">
            <v>0</v>
          </cell>
          <cell r="AJ44">
            <v>0</v>
          </cell>
          <cell r="AL44">
            <v>62231062.369999997</v>
          </cell>
          <cell r="AM44">
            <v>3.9856116929820277E-3</v>
          </cell>
          <cell r="AO44">
            <v>62231062.369999997</v>
          </cell>
          <cell r="AP44">
            <v>2.7050937782774807E-3</v>
          </cell>
        </row>
        <row r="45">
          <cell r="Y45">
            <v>0</v>
          </cell>
        </row>
        <row r="46">
          <cell r="A46" t="str">
            <v>Financieras</v>
          </cell>
          <cell r="B46">
            <v>35380949.920000002</v>
          </cell>
          <cell r="C46">
            <v>1.1901218199946606E-2</v>
          </cell>
          <cell r="D46">
            <v>0</v>
          </cell>
          <cell r="E46">
            <v>0</v>
          </cell>
          <cell r="F46">
            <v>20977461.68</v>
          </cell>
          <cell r="G46">
            <v>5.8311761555799591E-2</v>
          </cell>
          <cell r="H46">
            <v>0</v>
          </cell>
          <cell r="I46">
            <v>0</v>
          </cell>
          <cell r="J46">
            <v>0</v>
          </cell>
          <cell r="K46">
            <v>0</v>
          </cell>
          <cell r="L46">
            <v>0</v>
          </cell>
          <cell r="M46">
            <v>0</v>
          </cell>
          <cell r="N46">
            <v>22917415.379999999</v>
          </cell>
          <cell r="O46">
            <v>9.3466044470429752E-3</v>
          </cell>
          <cell r="Q46">
            <v>79275826.980000004</v>
          </cell>
          <cell r="R46">
            <v>6.1718595873073113E-3</v>
          </cell>
          <cell r="T46">
            <v>0</v>
          </cell>
          <cell r="U46">
            <v>0</v>
          </cell>
          <cell r="V46">
            <v>0</v>
          </cell>
          <cell r="W46">
            <v>0</v>
          </cell>
          <cell r="AA46">
            <v>7254641.75</v>
          </cell>
          <cell r="AB46">
            <v>2.0266661164321895E-2</v>
          </cell>
          <cell r="AC46">
            <v>0</v>
          </cell>
          <cell r="AD46">
            <v>0</v>
          </cell>
          <cell r="AE46">
            <v>0</v>
          </cell>
          <cell r="AF46">
            <v>0</v>
          </cell>
          <cell r="AG46">
            <v>0</v>
          </cell>
          <cell r="AH46">
            <v>0</v>
          </cell>
          <cell r="AI46">
            <v>7254641.75</v>
          </cell>
          <cell r="AJ46">
            <v>1.0441875850755452E-2</v>
          </cell>
          <cell r="AL46">
            <v>79275826.980000004</v>
          </cell>
          <cell r="AM46">
            <v>5.0772500251357686E-3</v>
          </cell>
          <cell r="AO46">
            <v>86530468.730000004</v>
          </cell>
          <cell r="AP46">
            <v>3.7613536339980232E-3</v>
          </cell>
        </row>
        <row r="47">
          <cell r="A47" t="str">
            <v>Promerica</v>
          </cell>
          <cell r="B47">
            <v>35380949.920000002</v>
          </cell>
          <cell r="C47">
            <v>1.1901218199946606E-2</v>
          </cell>
          <cell r="F47">
            <v>20977461.68</v>
          </cell>
          <cell r="G47">
            <v>5.8311761555799591E-2</v>
          </cell>
          <cell r="N47">
            <v>22917415.379999999</v>
          </cell>
          <cell r="O47">
            <v>9.3466044470429752E-3</v>
          </cell>
          <cell r="Q47">
            <v>79275826.980000004</v>
          </cell>
          <cell r="R47">
            <v>6.1718595873073113E-3</v>
          </cell>
          <cell r="U47">
            <v>0</v>
          </cell>
          <cell r="X47">
            <v>0</v>
          </cell>
          <cell r="Y47">
            <v>0</v>
          </cell>
          <cell r="AA47">
            <v>7254641.75</v>
          </cell>
          <cell r="AB47">
            <v>2.0266661164321895E-2</v>
          </cell>
          <cell r="AF47">
            <v>0</v>
          </cell>
          <cell r="AI47">
            <v>7254641.75</v>
          </cell>
          <cell r="AJ47">
            <v>1.0441875850755452E-2</v>
          </cell>
          <cell r="AL47">
            <v>79275826.980000004</v>
          </cell>
          <cell r="AM47">
            <v>5.0772500251357686E-3</v>
          </cell>
          <cell r="AO47">
            <v>86530468.730000004</v>
          </cell>
          <cell r="AP47">
            <v>3.7613536339980232E-3</v>
          </cell>
        </row>
        <row r="49">
          <cell r="A49" t="str">
            <v>Banco Nacional de la Vivienda</v>
          </cell>
          <cell r="B49">
            <v>131256138.84</v>
          </cell>
          <cell r="C49">
            <v>4.4151102555172052E-2</v>
          </cell>
          <cell r="D49">
            <v>11934479.960000001</v>
          </cell>
          <cell r="E49">
            <v>4.7059542729925435E-2</v>
          </cell>
          <cell r="G49">
            <v>0</v>
          </cell>
          <cell r="H49">
            <v>131256138</v>
          </cell>
          <cell r="I49">
            <v>2.7566044422276129E-2</v>
          </cell>
          <cell r="K49">
            <v>0</v>
          </cell>
          <cell r="M49">
            <v>0</v>
          </cell>
          <cell r="O49">
            <v>0</v>
          </cell>
          <cell r="Q49">
            <v>274446756.80000001</v>
          </cell>
          <cell r="R49">
            <v>2.1366498612355164E-2</v>
          </cell>
          <cell r="U49">
            <v>0</v>
          </cell>
          <cell r="V49">
            <v>4805966.45</v>
          </cell>
          <cell r="W49">
            <v>2.8682651071850851E-3</v>
          </cell>
          <cell r="AB49">
            <v>0</v>
          </cell>
          <cell r="AD49">
            <v>0</v>
          </cell>
          <cell r="AF49">
            <v>0</v>
          </cell>
          <cell r="AH49">
            <v>0</v>
          </cell>
          <cell r="AI49">
            <v>0</v>
          </cell>
          <cell r="AJ49">
            <v>0</v>
          </cell>
          <cell r="AL49">
            <v>279252723.25</v>
          </cell>
          <cell r="AM49">
            <v>1.7884845231548215E-2</v>
          </cell>
          <cell r="AO49">
            <v>279252723.25</v>
          </cell>
          <cell r="AP49">
            <v>1.2138709761040164E-2</v>
          </cell>
        </row>
        <row r="50">
          <cell r="Y50">
            <v>0</v>
          </cell>
        </row>
        <row r="51">
          <cell r="A51" t="str">
            <v>Empresas Privadas</v>
          </cell>
          <cell r="B51">
            <v>236894109.20999998</v>
          </cell>
          <cell r="C51">
            <v>7.9684929046986722E-2</v>
          </cell>
          <cell r="D51">
            <v>0</v>
          </cell>
          <cell r="E51">
            <v>0</v>
          </cell>
          <cell r="F51">
            <v>0</v>
          </cell>
          <cell r="G51">
            <v>0</v>
          </cell>
          <cell r="H51">
            <v>168486848.12</v>
          </cell>
          <cell r="I51">
            <v>3.5385133302072408E-2</v>
          </cell>
          <cell r="J51">
            <v>0</v>
          </cell>
          <cell r="K51">
            <v>0</v>
          </cell>
          <cell r="L51">
            <v>0</v>
          </cell>
          <cell r="M51">
            <v>0</v>
          </cell>
          <cell r="N51">
            <v>0</v>
          </cell>
          <cell r="O51">
            <v>0</v>
          </cell>
          <cell r="Q51">
            <v>405380957.32999998</v>
          </cell>
          <cell r="R51">
            <v>3.1560116662550597E-2</v>
          </cell>
          <cell r="T51">
            <v>0</v>
          </cell>
          <cell r="U51">
            <v>0</v>
          </cell>
          <cell r="V51">
            <v>0</v>
          </cell>
          <cell r="W51">
            <v>0</v>
          </cell>
          <cell r="AA51">
            <v>4500000</v>
          </cell>
          <cell r="AB51">
            <v>1.2571258289831959E-2</v>
          </cell>
          <cell r="AC51">
            <v>0</v>
          </cell>
          <cell r="AD51">
            <v>0</v>
          </cell>
          <cell r="AE51">
            <v>0</v>
          </cell>
          <cell r="AF51">
            <v>0</v>
          </cell>
          <cell r="AG51">
            <v>35199729.649999999</v>
          </cell>
          <cell r="AH51">
            <v>0.41986206166700157</v>
          </cell>
          <cell r="AI51">
            <v>39699729.649999999</v>
          </cell>
          <cell r="AJ51">
            <v>5.7141298302408272E-2</v>
          </cell>
          <cell r="AL51">
            <v>405380957.32999998</v>
          </cell>
          <cell r="AM51">
            <v>2.5962775214095967E-2</v>
          </cell>
          <cell r="AO51">
            <v>445080686.97999996</v>
          </cell>
          <cell r="AP51">
            <v>1.9347010179943117E-2</v>
          </cell>
        </row>
        <row r="52">
          <cell r="A52" t="str">
            <v>Leasing Popular</v>
          </cell>
          <cell r="B52">
            <v>236894109.20999998</v>
          </cell>
          <cell r="C52">
            <v>7.9684929046986722E-2</v>
          </cell>
          <cell r="E52">
            <v>0</v>
          </cell>
          <cell r="G52">
            <v>0</v>
          </cell>
          <cell r="H52">
            <v>168486848.12</v>
          </cell>
          <cell r="I52">
            <v>3.5385133302072408E-2</v>
          </cell>
          <cell r="K52">
            <v>0</v>
          </cell>
          <cell r="M52">
            <v>0</v>
          </cell>
          <cell r="O52">
            <v>0</v>
          </cell>
          <cell r="Q52">
            <v>405380957.32999998</v>
          </cell>
          <cell r="R52">
            <v>3.1560116662550597E-2</v>
          </cell>
          <cell r="U52">
            <v>0</v>
          </cell>
          <cell r="W52">
            <v>0</v>
          </cell>
          <cell r="X52">
            <v>0</v>
          </cell>
          <cell r="Y52">
            <v>0</v>
          </cell>
          <cell r="AB52">
            <v>0</v>
          </cell>
          <cell r="AD52">
            <v>0</v>
          </cell>
          <cell r="AF52">
            <v>0</v>
          </cell>
          <cell r="AH52">
            <v>0</v>
          </cell>
          <cell r="AI52">
            <v>0</v>
          </cell>
          <cell r="AJ52">
            <v>0</v>
          </cell>
          <cell r="AL52">
            <v>405380957.32999998</v>
          </cell>
          <cell r="AM52">
            <v>2.5962775214095967E-2</v>
          </cell>
          <cell r="AO52">
            <v>405380957.32999998</v>
          </cell>
          <cell r="AP52">
            <v>1.7621320667573749E-2</v>
          </cell>
        </row>
        <row r="53">
          <cell r="A53" t="str">
            <v>Inmobiliaria BHD</v>
          </cell>
          <cell r="C53">
            <v>0</v>
          </cell>
          <cell r="E53">
            <v>0</v>
          </cell>
          <cell r="G53">
            <v>0</v>
          </cell>
          <cell r="I53">
            <v>0</v>
          </cell>
          <cell r="K53">
            <v>0</v>
          </cell>
          <cell r="M53">
            <v>0</v>
          </cell>
          <cell r="O53">
            <v>0</v>
          </cell>
          <cell r="R53">
            <v>0</v>
          </cell>
          <cell r="U53">
            <v>0</v>
          </cell>
          <cell r="W53">
            <v>0</v>
          </cell>
          <cell r="Y53">
            <v>0</v>
          </cell>
          <cell r="AB53">
            <v>0</v>
          </cell>
          <cell r="AD53">
            <v>0</v>
          </cell>
          <cell r="AF53">
            <v>0</v>
          </cell>
          <cell r="AG53">
            <v>30094384.469999999</v>
          </cell>
          <cell r="AH53">
            <v>0.35896554984403395</v>
          </cell>
          <cell r="AI53">
            <v>30094384.469999999</v>
          </cell>
          <cell r="AJ53">
            <v>4.3315967523915692E-2</v>
          </cell>
          <cell r="AL53">
            <v>0</v>
          </cell>
          <cell r="AM53">
            <v>0</v>
          </cell>
          <cell r="AO53">
            <v>30094384.469999999</v>
          </cell>
          <cell r="AP53">
            <v>1.3081591264964844E-3</v>
          </cell>
        </row>
        <row r="54">
          <cell r="A54" t="str">
            <v>Promotora BHD</v>
          </cell>
          <cell r="C54">
            <v>0</v>
          </cell>
          <cell r="E54">
            <v>0</v>
          </cell>
          <cell r="G54">
            <v>0</v>
          </cell>
          <cell r="I54">
            <v>0</v>
          </cell>
          <cell r="K54">
            <v>0</v>
          </cell>
          <cell r="M54">
            <v>0</v>
          </cell>
          <cell r="O54">
            <v>0</v>
          </cell>
          <cell r="R54">
            <v>0</v>
          </cell>
          <cell r="U54">
            <v>0</v>
          </cell>
          <cell r="W54">
            <v>0</v>
          </cell>
          <cell r="Y54">
            <v>0</v>
          </cell>
          <cell r="AA54">
            <v>4500000</v>
          </cell>
          <cell r="AB54">
            <v>1.2571258289831959E-2</v>
          </cell>
          <cell r="AD54">
            <v>0</v>
          </cell>
          <cell r="AF54">
            <v>0</v>
          </cell>
          <cell r="AG54">
            <v>5105345.18</v>
          </cell>
          <cell r="AH54">
            <v>6.0896511822967632E-2</v>
          </cell>
          <cell r="AI54">
            <v>9605345.1799999997</v>
          </cell>
          <cell r="AJ54">
            <v>1.3825330778492581E-2</v>
          </cell>
          <cell r="AL54">
            <v>0</v>
          </cell>
          <cell r="AM54">
            <v>0</v>
          </cell>
          <cell r="AO54">
            <v>9605345.1799999997</v>
          </cell>
          <cell r="AP54">
            <v>4.1753038587288366E-4</v>
          </cell>
        </row>
        <row r="55">
          <cell r="A55" t="str">
            <v>Rizek</v>
          </cell>
          <cell r="C55">
            <v>0</v>
          </cell>
          <cell r="E55">
            <v>0</v>
          </cell>
          <cell r="G55">
            <v>0</v>
          </cell>
          <cell r="I55">
            <v>0</v>
          </cell>
          <cell r="K55">
            <v>0</v>
          </cell>
          <cell r="M55">
            <v>0</v>
          </cell>
          <cell r="O55">
            <v>0</v>
          </cell>
          <cell r="R55">
            <v>0</v>
          </cell>
          <cell r="U55">
            <v>0</v>
          </cell>
          <cell r="W55">
            <v>0</v>
          </cell>
          <cell r="Y55">
            <v>0</v>
          </cell>
          <cell r="AB55">
            <v>0</v>
          </cell>
          <cell r="AD55">
            <v>0</v>
          </cell>
          <cell r="AF55">
            <v>0</v>
          </cell>
          <cell r="AH55">
            <v>0</v>
          </cell>
          <cell r="AI55">
            <v>0</v>
          </cell>
          <cell r="AJ55">
            <v>0</v>
          </cell>
          <cell r="AL55">
            <v>0</v>
          </cell>
          <cell r="AM55">
            <v>0</v>
          </cell>
          <cell r="AO55">
            <v>0</v>
          </cell>
          <cell r="AP55">
            <v>0</v>
          </cell>
        </row>
        <row r="56">
          <cell r="Y56">
            <v>0</v>
          </cell>
          <cell r="AL56" t="str">
            <v>TOTAL VERT</v>
          </cell>
          <cell r="AO56" t="str">
            <v>TOTAL VERT</v>
          </cell>
        </row>
        <row r="57">
          <cell r="A57" t="str">
            <v>TOTAL</v>
          </cell>
          <cell r="B57">
            <v>2972884735.46</v>
          </cell>
          <cell r="C57">
            <v>1</v>
          </cell>
          <cell r="D57">
            <v>253603823.32000002</v>
          </cell>
          <cell r="E57">
            <v>0.99999999999999978</v>
          </cell>
          <cell r="F57">
            <v>359746663.80000001</v>
          </cell>
          <cell r="G57">
            <v>1</v>
          </cell>
          <cell r="H57">
            <v>4761515144.8400002</v>
          </cell>
          <cell r="I57">
            <v>1</v>
          </cell>
          <cell r="J57">
            <v>1828956023.6399999</v>
          </cell>
          <cell r="K57">
            <v>1</v>
          </cell>
          <cell r="L57">
            <v>216065718.33000001</v>
          </cell>
          <cell r="M57">
            <v>0.99999999999999989</v>
          </cell>
          <cell r="N57">
            <v>2451950920.77</v>
          </cell>
          <cell r="O57">
            <v>1</v>
          </cell>
          <cell r="Q57">
            <v>12844723030.159998</v>
          </cell>
          <cell r="R57">
            <v>1</v>
          </cell>
          <cell r="T57">
            <v>6696446156.6499996</v>
          </cell>
          <cell r="U57">
            <v>1</v>
          </cell>
          <cell r="V57">
            <v>1675565636.51</v>
          </cell>
          <cell r="W57">
            <v>1.0000000000000002</v>
          </cell>
          <cell r="AA57">
            <v>357959394.06</v>
          </cell>
          <cell r="AB57">
            <v>0.99999999999999989</v>
          </cell>
          <cell r="AC57">
            <v>92416010.239999995</v>
          </cell>
          <cell r="AD57">
            <v>1</v>
          </cell>
          <cell r="AE57">
            <v>176689954.47999999</v>
          </cell>
          <cell r="AF57">
            <v>1.0000000000000002</v>
          </cell>
          <cell r="AG57">
            <v>83836414.060000002</v>
          </cell>
          <cell r="AH57">
            <v>0.99999999999999989</v>
          </cell>
          <cell r="AI57">
            <v>694764221.84000003</v>
          </cell>
          <cell r="AJ57">
            <v>0.99999999999999978</v>
          </cell>
          <cell r="AL57">
            <v>15613930097.499998</v>
          </cell>
          <cell r="AM57">
            <v>1.0000000000000002</v>
          </cell>
          <cell r="AO57">
            <v>23005140475.990002</v>
          </cell>
          <cell r="AP57">
            <v>0.99999999999999978</v>
          </cell>
        </row>
        <row r="58">
          <cell r="X58">
            <v>1093641430.8299999</v>
          </cell>
          <cell r="Y58">
            <v>1</v>
          </cell>
          <cell r="AL58" t="str">
            <v>TOTAL HORIZ</v>
          </cell>
          <cell r="AO58" t="str">
            <v>TOTAL HORIZ</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F4D2-BE70-4D4A-A7DD-BA46B0A4187A}">
  <dimension ref="A1:J139"/>
  <sheetViews>
    <sheetView showGridLines="0" tabSelected="1" view="pageBreakPreview" topLeftCell="A119" zoomScaleSheetLayoutView="100" workbookViewId="0">
      <selection activeCell="B140" sqref="B140"/>
    </sheetView>
  </sheetViews>
  <sheetFormatPr baseColWidth="10" defaultColWidth="11.42578125" defaultRowHeight="17.25" x14ac:dyDescent="0.3"/>
  <cols>
    <col min="1" max="1" width="37.140625" style="1" customWidth="1"/>
    <col min="2" max="2" width="14.85546875" style="1" customWidth="1"/>
    <col min="3" max="3" width="12.7109375" style="1" customWidth="1"/>
    <col min="4" max="4" width="24.28515625" style="2" bestFit="1" customWidth="1"/>
    <col min="5" max="5" width="22.7109375" style="2" bestFit="1" customWidth="1"/>
    <col min="6" max="6" width="17.42578125" style="1" bestFit="1" customWidth="1"/>
    <col min="7" max="7" width="22" style="1" customWidth="1"/>
    <col min="8" max="8" width="12.42578125" style="1" bestFit="1" customWidth="1"/>
    <col min="9" max="9" width="14.28515625" style="1" bestFit="1" customWidth="1"/>
    <col min="10" max="10" width="13.42578125" style="1" hidden="1" customWidth="1"/>
    <col min="11" max="11" width="12.7109375" style="1" bestFit="1" customWidth="1"/>
    <col min="12" max="16384" width="11.42578125" style="1"/>
  </cols>
  <sheetData>
    <row r="1" spans="1:10" ht="42.75" customHeight="1" x14ac:dyDescent="0.3"/>
    <row r="2" spans="1:10" ht="15" customHeight="1" x14ac:dyDescent="0.3">
      <c r="B2" s="3"/>
      <c r="C2" s="3"/>
      <c r="D2" s="4"/>
      <c r="E2" s="4"/>
      <c r="F2" s="3"/>
      <c r="G2" s="3"/>
      <c r="I2" s="3"/>
    </row>
    <row r="3" spans="1:10" ht="16.5" customHeight="1" x14ac:dyDescent="0.3">
      <c r="B3" s="3"/>
      <c r="C3" s="3"/>
      <c r="D3" s="4"/>
      <c r="E3" s="4"/>
      <c r="F3" s="3"/>
      <c r="G3" s="3"/>
      <c r="H3" s="5" t="s">
        <v>0</v>
      </c>
      <c r="I3" s="3"/>
    </row>
    <row r="4" spans="1:10" ht="23.25" x14ac:dyDescent="0.35">
      <c r="B4" s="6"/>
      <c r="C4" s="6"/>
      <c r="D4" s="7"/>
      <c r="E4" s="7"/>
      <c r="F4" s="6"/>
      <c r="G4" s="6"/>
      <c r="H4" s="8" t="str">
        <f>+[1]Fechas!E24</f>
        <v>Resumen estadístico previsional al 31 de julio de 2022</v>
      </c>
      <c r="I4" s="6"/>
    </row>
    <row r="5" spans="1:10" x14ac:dyDescent="0.3">
      <c r="A5" s="3"/>
      <c r="B5" s="3"/>
      <c r="C5" s="3"/>
      <c r="D5" s="9"/>
      <c r="E5" s="9"/>
      <c r="F5" s="10"/>
      <c r="G5" s="6"/>
      <c r="H5" s="6"/>
      <c r="I5" s="6"/>
    </row>
    <row r="6" spans="1:10" ht="18" thickBot="1" x14ac:dyDescent="0.35">
      <c r="A6" s="3"/>
      <c r="B6" s="3"/>
      <c r="C6" s="3"/>
      <c r="D6" s="11" t="str">
        <f>+[1]Fechas!K10</f>
        <v>Julio-2022</v>
      </c>
      <c r="E6" s="12" t="str">
        <f>+[1]Fechas!L10</f>
        <v>Abril-2022</v>
      </c>
      <c r="F6" s="13" t="s">
        <v>1</v>
      </c>
      <c r="G6" s="14" t="s">
        <v>2</v>
      </c>
      <c r="H6" s="15"/>
      <c r="I6" s="6"/>
    </row>
    <row r="7" spans="1:10" ht="18.75" thickTop="1" thickBot="1" x14ac:dyDescent="0.35">
      <c r="A7" s="6"/>
      <c r="B7" s="6"/>
      <c r="C7" s="6"/>
      <c r="D7" s="16"/>
      <c r="E7" s="17"/>
      <c r="F7" s="18"/>
      <c r="G7" s="19" t="s">
        <v>3</v>
      </c>
      <c r="H7" s="20" t="s">
        <v>4</v>
      </c>
      <c r="I7" s="6"/>
    </row>
    <row r="8" spans="1:10" ht="19.5" thickTop="1" x14ac:dyDescent="0.3">
      <c r="A8" s="21"/>
      <c r="B8" s="6"/>
      <c r="C8" s="22" t="s">
        <v>5</v>
      </c>
      <c r="D8" s="23">
        <f>D9+D17+D21</f>
        <v>4691369</v>
      </c>
      <c r="E8" s="24">
        <v>4600821</v>
      </c>
      <c r="F8" s="25">
        <f>D8/$D$8</f>
        <v>1</v>
      </c>
      <c r="G8" s="24">
        <f>D8-E8</f>
        <v>90548</v>
      </c>
      <c r="H8" s="26">
        <f t="shared" ref="H8:H16" si="0">G8/E8</f>
        <v>1.9680835224843565E-2</v>
      </c>
      <c r="I8" s="27"/>
      <c r="J8" s="1" t="b">
        <f>D8='[1]Afiliados 2022'!$G$127</f>
        <v>1</v>
      </c>
    </row>
    <row r="9" spans="1:10" x14ac:dyDescent="0.3">
      <c r="A9" s="28" t="s">
        <v>6</v>
      </c>
      <c r="B9" s="28"/>
      <c r="C9" s="28"/>
      <c r="D9" s="23">
        <f>SUM(D10:D16)</f>
        <v>4437377</v>
      </c>
      <c r="E9" s="29">
        <v>4371502</v>
      </c>
      <c r="F9" s="30">
        <f t="shared" ref="F9:F21" si="1">D9/$D$8</f>
        <v>0.94585972665974472</v>
      </c>
      <c r="G9" s="29">
        <f>D9-E9</f>
        <v>65875</v>
      </c>
      <c r="H9" s="26">
        <f t="shared" si="0"/>
        <v>1.5069191321426824E-2</v>
      </c>
      <c r="I9" s="27"/>
      <c r="J9" s="1" t="b">
        <f>D9='[1]Afiliados 2022'!$G$121</f>
        <v>1</v>
      </c>
    </row>
    <row r="10" spans="1:10" x14ac:dyDescent="0.3">
      <c r="A10" s="31"/>
      <c r="B10" s="31"/>
      <c r="C10" s="31" t="s">
        <v>7</v>
      </c>
      <c r="D10" s="32">
        <f>+'[1]Afiliados 2022'!G114</f>
        <v>66081</v>
      </c>
      <c r="E10" s="33">
        <v>63357</v>
      </c>
      <c r="F10" s="30">
        <f>D10/$D$8</f>
        <v>1.4085653889088666E-2</v>
      </c>
      <c r="G10" s="29">
        <f>+D10-E10</f>
        <v>2724</v>
      </c>
      <c r="H10" s="26">
        <f t="shared" si="0"/>
        <v>4.2994459964960464E-2</v>
      </c>
      <c r="I10" s="27"/>
      <c r="J10" s="1" t="b">
        <f>D10='[1]Afiliados 2022'!G114</f>
        <v>1</v>
      </c>
    </row>
    <row r="11" spans="1:10" x14ac:dyDescent="0.3">
      <c r="B11" s="34"/>
      <c r="C11" s="31" t="s">
        <v>8</v>
      </c>
      <c r="D11" s="32">
        <f>+'[1]Afiliados 2022'!G115</f>
        <v>1354993</v>
      </c>
      <c r="E11" s="33">
        <v>1337497</v>
      </c>
      <c r="F11" s="30">
        <f>D11/$D$8</f>
        <v>0.28882677956050784</v>
      </c>
      <c r="G11" s="29">
        <f>+D11-E11</f>
        <v>17496</v>
      </c>
      <c r="H11" s="26">
        <f t="shared" si="0"/>
        <v>1.3081150836226175E-2</v>
      </c>
      <c r="I11" s="27"/>
      <c r="J11" s="1" t="b">
        <f>D11='[1]Afiliados 2022'!G115</f>
        <v>1</v>
      </c>
    </row>
    <row r="12" spans="1:10" x14ac:dyDescent="0.3">
      <c r="A12" s="31"/>
      <c r="B12" s="31"/>
      <c r="C12" s="31" t="s">
        <v>9</v>
      </c>
      <c r="D12" s="32">
        <f>+'[1]Afiliados 2022'!G116</f>
        <v>10723</v>
      </c>
      <c r="E12" s="33">
        <v>9926</v>
      </c>
      <c r="F12" s="30">
        <f t="shared" ref="F12:F16" si="2">D12/$D$8</f>
        <v>2.2856867579591372E-3</v>
      </c>
      <c r="G12" s="29">
        <f t="shared" ref="G12:G16" si="3">+D12-E12</f>
        <v>797</v>
      </c>
      <c r="H12" s="26">
        <f t="shared" si="0"/>
        <v>8.0294176909127546E-2</v>
      </c>
      <c r="I12" s="27"/>
      <c r="J12" s="1" t="b">
        <f>D12='[1]Afiliados 2022'!G116</f>
        <v>1</v>
      </c>
    </row>
    <row r="13" spans="1:10" x14ac:dyDescent="0.3">
      <c r="B13" s="34"/>
      <c r="C13" s="31" t="s">
        <v>10</v>
      </c>
      <c r="D13" s="32">
        <f>+'[1]Afiliados 2022'!G117</f>
        <v>1406679</v>
      </c>
      <c r="E13" s="33">
        <v>1384714</v>
      </c>
      <c r="F13" s="30">
        <f t="shared" si="2"/>
        <v>0.29984403273330235</v>
      </c>
      <c r="G13" s="29">
        <f t="shared" si="3"/>
        <v>21965</v>
      </c>
      <c r="H13" s="26">
        <f t="shared" si="0"/>
        <v>1.5862481349939409E-2</v>
      </c>
      <c r="I13" s="27"/>
      <c r="J13" s="1" t="b">
        <f>D13='[1]Afiliados 2022'!G117</f>
        <v>1</v>
      </c>
    </row>
    <row r="14" spans="1:10" x14ac:dyDescent="0.3">
      <c r="B14" s="34"/>
      <c r="C14" s="31" t="s">
        <v>11</v>
      </c>
      <c r="D14" s="32">
        <f>+'[1]Afiliados 2022'!G118</f>
        <v>608207</v>
      </c>
      <c r="E14" s="33">
        <v>600482</v>
      </c>
      <c r="F14" s="30">
        <f t="shared" si="2"/>
        <v>0.12964382038590441</v>
      </c>
      <c r="G14" s="29">
        <f t="shared" si="3"/>
        <v>7725</v>
      </c>
      <c r="H14" s="26">
        <f t="shared" si="0"/>
        <v>1.2864665385473669E-2</v>
      </c>
      <c r="I14" s="27"/>
      <c r="J14" s="1" t="b">
        <f>D14='[1]Afiliados 2022'!G118</f>
        <v>1</v>
      </c>
    </row>
    <row r="15" spans="1:10" ht="18" customHeight="1" x14ac:dyDescent="0.3">
      <c r="B15" s="34"/>
      <c r="C15" s="31" t="s">
        <v>12</v>
      </c>
      <c r="D15" s="32">
        <f>+'[1]Afiliados 2022'!G119</f>
        <v>32670</v>
      </c>
      <c r="E15" s="33">
        <v>32404</v>
      </c>
      <c r="F15" s="30">
        <f t="shared" si="2"/>
        <v>6.9638521293038345E-3</v>
      </c>
      <c r="G15" s="29">
        <f t="shared" si="3"/>
        <v>266</v>
      </c>
      <c r="H15" s="26">
        <f t="shared" si="0"/>
        <v>8.2088631033205781E-3</v>
      </c>
      <c r="I15" s="27"/>
      <c r="J15" s="1" t="b">
        <f>D15='[1]Afiliados 2022'!G119</f>
        <v>1</v>
      </c>
    </row>
    <row r="16" spans="1:10" x14ac:dyDescent="0.3">
      <c r="B16" s="34"/>
      <c r="C16" s="31" t="s">
        <v>13</v>
      </c>
      <c r="D16" s="32">
        <f>+'[1]Afiliados 2022'!G120</f>
        <v>958024</v>
      </c>
      <c r="E16" s="33">
        <v>943122</v>
      </c>
      <c r="F16" s="30">
        <f t="shared" si="2"/>
        <v>0.20420990120367849</v>
      </c>
      <c r="G16" s="29">
        <f t="shared" si="3"/>
        <v>14902</v>
      </c>
      <c r="H16" s="26">
        <f t="shared" si="0"/>
        <v>1.5800712951240668E-2</v>
      </c>
      <c r="I16" s="27"/>
      <c r="J16" s="1" t="b">
        <f>D16='[1]Afiliados 2022'!G120</f>
        <v>1</v>
      </c>
    </row>
    <row r="17" spans="1:10" x14ac:dyDescent="0.3">
      <c r="A17" s="31"/>
      <c r="B17" s="31"/>
      <c r="C17" s="31" t="s">
        <v>14</v>
      </c>
      <c r="D17" s="23">
        <f>D20+D18+D19</f>
        <v>147256</v>
      </c>
      <c r="E17" s="29">
        <v>123292</v>
      </c>
      <c r="F17" s="30">
        <f t="shared" si="1"/>
        <v>3.138870551431789E-2</v>
      </c>
      <c r="G17" s="29">
        <f t="shared" ref="G17:G21" si="4">D17-E17</f>
        <v>23964</v>
      </c>
      <c r="H17" s="26">
        <f>G17/E17</f>
        <v>0.19436784219576289</v>
      </c>
      <c r="I17" s="27"/>
      <c r="J17" s="1" t="b">
        <f>D17='[1]Afiliados 2022'!$G$125</f>
        <v>1</v>
      </c>
    </row>
    <row r="18" spans="1:10" x14ac:dyDescent="0.3">
      <c r="A18" s="31"/>
      <c r="B18" s="31"/>
      <c r="C18" s="31" t="s">
        <v>15</v>
      </c>
      <c r="D18" s="32">
        <f>'[1]Afiliados 2022'!G122</f>
        <v>1357</v>
      </c>
      <c r="E18" s="33">
        <v>1357</v>
      </c>
      <c r="F18" s="30">
        <f t="shared" si="1"/>
        <v>2.8925458645440172E-4</v>
      </c>
      <c r="G18" s="29">
        <f t="shared" si="4"/>
        <v>0</v>
      </c>
      <c r="H18" s="26">
        <f>G18/E18</f>
        <v>0</v>
      </c>
      <c r="I18" s="27"/>
      <c r="J18" s="1" t="b">
        <f>D18='[1]Afiliados 2022'!G122</f>
        <v>1</v>
      </c>
    </row>
    <row r="19" spans="1:10" x14ac:dyDescent="0.3">
      <c r="A19" s="31"/>
      <c r="B19" s="31"/>
      <c r="C19" s="31" t="s">
        <v>16</v>
      </c>
      <c r="D19" s="32">
        <f>'[1]Afiliados 2022'!G123</f>
        <v>2571</v>
      </c>
      <c r="E19" s="33">
        <v>2571</v>
      </c>
      <c r="F19" s="30">
        <f t="shared" si="1"/>
        <v>5.4802766527211992E-4</v>
      </c>
      <c r="G19" s="29">
        <f t="shared" si="4"/>
        <v>0</v>
      </c>
      <c r="H19" s="26">
        <f>G19/E19</f>
        <v>0</v>
      </c>
      <c r="I19" s="27"/>
      <c r="J19" s="1" t="b">
        <f>D19='[1]Afiliados 2022'!G123</f>
        <v>1</v>
      </c>
    </row>
    <row r="20" spans="1:10" x14ac:dyDescent="0.3">
      <c r="A20" s="31"/>
      <c r="B20" s="31"/>
      <c r="C20" s="31" t="s">
        <v>17</v>
      </c>
      <c r="D20" s="32">
        <f>'[1]Afiliados 2022'!G124</f>
        <v>143328</v>
      </c>
      <c r="E20" s="33">
        <v>119364</v>
      </c>
      <c r="F20" s="30">
        <f>D20/$D$8</f>
        <v>3.0551423262591366E-2</v>
      </c>
      <c r="G20" s="29">
        <f t="shared" si="4"/>
        <v>23964</v>
      </c>
      <c r="H20" s="26">
        <f>G20/E20</f>
        <v>0.2007640494621494</v>
      </c>
      <c r="I20" s="27"/>
      <c r="J20" s="1" t="b">
        <f>D20='[1]Afiliados 2022'!G124</f>
        <v>1</v>
      </c>
    </row>
    <row r="21" spans="1:10" ht="18" thickBot="1" x14ac:dyDescent="0.35">
      <c r="A21" s="31"/>
      <c r="B21" s="31"/>
      <c r="C21" s="31" t="s">
        <v>18</v>
      </c>
      <c r="D21" s="35">
        <f>'[1]Afiliados 2022'!G126</f>
        <v>106736</v>
      </c>
      <c r="E21" s="36">
        <v>106027</v>
      </c>
      <c r="F21" s="37">
        <f t="shared" si="1"/>
        <v>2.2751567825937374E-2</v>
      </c>
      <c r="G21" s="36">
        <f t="shared" si="4"/>
        <v>709</v>
      </c>
      <c r="H21" s="38">
        <f>G21/E21</f>
        <v>6.6869759589538516E-3</v>
      </c>
      <c r="I21" s="27"/>
      <c r="J21" s="1" t="b">
        <f>D21='[1]Afiliados 2022'!$G$126</f>
        <v>1</v>
      </c>
    </row>
    <row r="22" spans="1:10" ht="18.75" thickTop="1" thickBot="1" x14ac:dyDescent="0.35">
      <c r="A22" s="22"/>
      <c r="B22" s="22"/>
      <c r="C22" s="22"/>
      <c r="D22" s="39"/>
      <c r="E22" s="39"/>
      <c r="F22" s="40"/>
      <c r="G22" s="41"/>
      <c r="H22" s="40"/>
      <c r="I22" s="27"/>
    </row>
    <row r="23" spans="1:10" ht="18" thickTop="1" x14ac:dyDescent="0.3">
      <c r="A23" s="21"/>
      <c r="B23" s="7"/>
      <c r="C23" s="22" t="s">
        <v>19</v>
      </c>
      <c r="D23" s="23">
        <f>D24+D32+D36+D37</f>
        <v>2054737</v>
      </c>
      <c r="E23" s="29">
        <v>1977626</v>
      </c>
      <c r="F23" s="30">
        <f t="shared" ref="F23:F37" si="5">D23/D$23</f>
        <v>1</v>
      </c>
      <c r="G23" s="29">
        <f>D23-E23</f>
        <v>77111</v>
      </c>
      <c r="H23" s="26">
        <f t="shared" ref="H23:H37" si="6">G23/E23</f>
        <v>3.8991700149573275E-2</v>
      </c>
      <c r="I23" s="27"/>
      <c r="J23" s="1" t="b">
        <f>D23='[1]Cotizantes 2022'!G134</f>
        <v>1</v>
      </c>
    </row>
    <row r="24" spans="1:10" x14ac:dyDescent="0.3">
      <c r="A24" s="28" t="s">
        <v>6</v>
      </c>
      <c r="B24" s="28"/>
      <c r="C24" s="28"/>
      <c r="D24" s="23">
        <f>SUM(D25:D31)</f>
        <v>1888510</v>
      </c>
      <c r="E24" s="29">
        <v>1838400</v>
      </c>
      <c r="F24" s="30">
        <f>D24/D$23</f>
        <v>0.91910059535599931</v>
      </c>
      <c r="G24" s="29">
        <f>D24-E24</f>
        <v>50110</v>
      </c>
      <c r="H24" s="26">
        <f t="shared" si="6"/>
        <v>2.725739773716275E-2</v>
      </c>
      <c r="I24" s="27"/>
      <c r="J24" s="1" t="b">
        <f>D24='[1]Cotizantes 2022'!G127</f>
        <v>1</v>
      </c>
    </row>
    <row r="25" spans="1:10" x14ac:dyDescent="0.3">
      <c r="A25" s="31"/>
      <c r="B25" s="31"/>
      <c r="C25" s="31" t="s">
        <v>7</v>
      </c>
      <c r="D25" s="32">
        <f>+'[1]Cotizantes 2022'!G120</f>
        <v>32634</v>
      </c>
      <c r="E25" s="33">
        <v>31759</v>
      </c>
      <c r="F25" s="30">
        <f>+D25/D23</f>
        <v>1.5882324599206615E-2</v>
      </c>
      <c r="G25" s="29">
        <f>D25-E25</f>
        <v>875</v>
      </c>
      <c r="H25" s="26">
        <f t="shared" si="6"/>
        <v>2.7551245316288296E-2</v>
      </c>
      <c r="I25" s="27"/>
      <c r="J25" s="1" t="b">
        <f>D25='[1]Cotizantes 2022'!G120</f>
        <v>1</v>
      </c>
    </row>
    <row r="26" spans="1:10" x14ac:dyDescent="0.3">
      <c r="B26" s="31"/>
      <c r="C26" s="31" t="s">
        <v>8</v>
      </c>
      <c r="D26" s="32">
        <f>+'[1]Cotizantes 2022'!G121</f>
        <v>519609</v>
      </c>
      <c r="E26" s="33">
        <v>506515</v>
      </c>
      <c r="F26" s="30">
        <f>+D26/D24</f>
        <v>0.27514230795706668</v>
      </c>
      <c r="G26" s="29">
        <f>D26-E26</f>
        <v>13094</v>
      </c>
      <c r="H26" s="26">
        <f t="shared" si="6"/>
        <v>2.5851159393107805E-2</v>
      </c>
      <c r="I26" s="27"/>
      <c r="J26" s="1" t="b">
        <f>D26='[1]Cotizantes 2022'!G121</f>
        <v>1</v>
      </c>
    </row>
    <row r="27" spans="1:10" x14ac:dyDescent="0.3">
      <c r="A27" s="31"/>
      <c r="B27" s="31"/>
      <c r="C27" s="31" t="s">
        <v>9</v>
      </c>
      <c r="D27" s="32">
        <f>'[1]Cotizantes 2022'!G122</f>
        <v>7398</v>
      </c>
      <c r="E27" s="33">
        <v>7055</v>
      </c>
      <c r="F27" s="30">
        <f t="shared" si="5"/>
        <v>3.6004607888990171E-3</v>
      </c>
      <c r="G27" s="29">
        <f t="shared" ref="G27:G37" si="7">D27-E27</f>
        <v>343</v>
      </c>
      <c r="H27" s="26">
        <f t="shared" si="6"/>
        <v>4.8618001417434442E-2</v>
      </c>
      <c r="I27" s="27"/>
      <c r="J27" s="1" t="b">
        <f>D27='[1]Cotizantes 2022'!G122</f>
        <v>1</v>
      </c>
    </row>
    <row r="28" spans="1:10" x14ac:dyDescent="0.3">
      <c r="B28" s="31"/>
      <c r="C28" s="31" t="s">
        <v>10</v>
      </c>
      <c r="D28" s="32">
        <f>'[1]Cotizantes 2022'!G123</f>
        <v>625060</v>
      </c>
      <c r="E28" s="33">
        <v>611629</v>
      </c>
      <c r="F28" s="30">
        <f t="shared" si="5"/>
        <v>0.30420438236134356</v>
      </c>
      <c r="G28" s="29">
        <f t="shared" si="7"/>
        <v>13431</v>
      </c>
      <c r="H28" s="26">
        <f t="shared" si="6"/>
        <v>2.1959390414777586E-2</v>
      </c>
      <c r="I28" s="27"/>
      <c r="J28" s="1" t="b">
        <f>D28='[1]Cotizantes 2022'!G123</f>
        <v>1</v>
      </c>
    </row>
    <row r="29" spans="1:10" x14ac:dyDescent="0.3">
      <c r="B29" s="31"/>
      <c r="C29" s="31" t="s">
        <v>11</v>
      </c>
      <c r="D29" s="32">
        <f>'[1]Cotizantes 2022'!G124</f>
        <v>281764</v>
      </c>
      <c r="E29" s="33">
        <v>269682</v>
      </c>
      <c r="F29" s="30">
        <f t="shared" si="5"/>
        <v>0.13712898536406362</v>
      </c>
      <c r="G29" s="29">
        <f t="shared" si="7"/>
        <v>12082</v>
      </c>
      <c r="H29" s="26">
        <f t="shared" si="6"/>
        <v>4.4800913668691274E-2</v>
      </c>
      <c r="I29" s="27"/>
      <c r="J29" s="1" t="b">
        <f>D29='[1]Cotizantes 2022'!G124</f>
        <v>1</v>
      </c>
    </row>
    <row r="30" spans="1:10" x14ac:dyDescent="0.3">
      <c r="B30" s="31"/>
      <c r="C30" s="31" t="s">
        <v>12</v>
      </c>
      <c r="D30" s="32">
        <f>'[1]Cotizantes 2022'!G125</f>
        <v>16633</v>
      </c>
      <c r="E30" s="33">
        <v>16601</v>
      </c>
      <c r="F30" s="30">
        <f t="shared" si="5"/>
        <v>8.0949532713919109E-3</v>
      </c>
      <c r="G30" s="29">
        <f t="shared" si="7"/>
        <v>32</v>
      </c>
      <c r="H30" s="26">
        <f t="shared" si="6"/>
        <v>1.9275947232094452E-3</v>
      </c>
      <c r="I30" s="27"/>
      <c r="J30" s="1" t="b">
        <f>D30='[1]Cotizantes 2022'!G125</f>
        <v>1</v>
      </c>
    </row>
    <row r="31" spans="1:10" x14ac:dyDescent="0.3">
      <c r="B31" s="31"/>
      <c r="C31" s="31" t="s">
        <v>13</v>
      </c>
      <c r="D31" s="32">
        <f>'[1]Cotizantes 2022'!G126</f>
        <v>405412</v>
      </c>
      <c r="E31" s="33">
        <v>395159</v>
      </c>
      <c r="F31" s="30">
        <f t="shared" si="5"/>
        <v>0.19730602992013091</v>
      </c>
      <c r="G31" s="29">
        <f t="shared" si="7"/>
        <v>10253</v>
      </c>
      <c r="H31" s="26">
        <f t="shared" si="6"/>
        <v>2.5946517730837459E-2</v>
      </c>
      <c r="I31" s="27"/>
      <c r="J31" s="1" t="b">
        <f>D31='[1]Cotizantes 2022'!G126</f>
        <v>1</v>
      </c>
    </row>
    <row r="32" spans="1:10" x14ac:dyDescent="0.3">
      <c r="A32" s="31"/>
      <c r="B32" s="31"/>
      <c r="C32" s="31" t="s">
        <v>14</v>
      </c>
      <c r="D32" s="23">
        <f>D35+D33+D34</f>
        <v>121660</v>
      </c>
      <c r="E32" s="29">
        <v>97105</v>
      </c>
      <c r="F32" s="30">
        <f t="shared" si="5"/>
        <v>5.9209524138612385E-2</v>
      </c>
      <c r="G32" s="29">
        <f>D32-E32</f>
        <v>24555</v>
      </c>
      <c r="H32" s="26">
        <f>G32/E32</f>
        <v>0.25287060398537664</v>
      </c>
      <c r="I32" s="27"/>
      <c r="J32" s="1" t="b">
        <f>D32='[1]Cotizantes 2022'!$G$131</f>
        <v>1</v>
      </c>
    </row>
    <row r="33" spans="1:10" ht="18.75" x14ac:dyDescent="0.3">
      <c r="A33" s="31"/>
      <c r="B33" s="31"/>
      <c r="C33" s="31" t="s">
        <v>20</v>
      </c>
      <c r="D33" s="32">
        <f>'[1]Cotizantes 2022'!G128</f>
        <v>326</v>
      </c>
      <c r="E33" s="33">
        <v>341</v>
      </c>
      <c r="F33" s="30">
        <f t="shared" si="5"/>
        <v>1.5865777469330626E-4</v>
      </c>
      <c r="G33" s="29">
        <f>D33-E33</f>
        <v>-15</v>
      </c>
      <c r="H33" s="26">
        <f>G33/E33</f>
        <v>-4.398826979472141E-2</v>
      </c>
      <c r="I33" s="27"/>
      <c r="J33" s="1" t="b">
        <f>D33='[1]Cotizantes 2022'!G128</f>
        <v>1</v>
      </c>
    </row>
    <row r="34" spans="1:10" x14ac:dyDescent="0.3">
      <c r="A34" s="31"/>
      <c r="B34" s="31"/>
      <c r="C34" s="31" t="s">
        <v>16</v>
      </c>
      <c r="D34" s="32">
        <f>'[1]Cotizantes 2022'!G129</f>
        <v>1509</v>
      </c>
      <c r="E34" s="33">
        <v>215</v>
      </c>
      <c r="F34" s="30">
        <f t="shared" si="5"/>
        <v>7.3440055831962921E-4</v>
      </c>
      <c r="G34" s="29">
        <f>D34-E34</f>
        <v>1294</v>
      </c>
      <c r="H34" s="26">
        <f>G34/E34</f>
        <v>6.0186046511627911</v>
      </c>
      <c r="I34" s="27"/>
      <c r="J34" s="1" t="b">
        <f>D34='[1]Cotizantes 2022'!G129</f>
        <v>1</v>
      </c>
    </row>
    <row r="35" spans="1:10" x14ac:dyDescent="0.3">
      <c r="A35" s="31"/>
      <c r="B35" s="31"/>
      <c r="C35" s="31" t="s">
        <v>17</v>
      </c>
      <c r="D35" s="32">
        <f>'[1]Cotizantes 2022'!G130</f>
        <v>119825</v>
      </c>
      <c r="E35" s="33">
        <v>96549</v>
      </c>
      <c r="F35" s="30">
        <f t="shared" si="5"/>
        <v>5.8316465805599453E-2</v>
      </c>
      <c r="G35" s="29">
        <f>D35-E35</f>
        <v>23276</v>
      </c>
      <c r="H35" s="26">
        <f>G35/E35</f>
        <v>0.241079659033237</v>
      </c>
      <c r="I35" s="27"/>
      <c r="J35" s="1" t="b">
        <f>D35='[1]Cotizantes 2022'!G130</f>
        <v>1</v>
      </c>
    </row>
    <row r="36" spans="1:10" x14ac:dyDescent="0.3">
      <c r="A36" s="31"/>
      <c r="B36" s="31"/>
      <c r="C36" s="31" t="s">
        <v>18</v>
      </c>
      <c r="D36" s="32">
        <f>'[1]Cotizantes 2022'!G132</f>
        <v>28343</v>
      </c>
      <c r="E36" s="29">
        <v>28344</v>
      </c>
      <c r="F36" s="30">
        <f t="shared" si="5"/>
        <v>1.3793979472798708E-2</v>
      </c>
      <c r="G36" s="29">
        <f t="shared" si="7"/>
        <v>-1</v>
      </c>
      <c r="H36" s="26">
        <f t="shared" si="6"/>
        <v>-3.5280835450183461E-5</v>
      </c>
      <c r="I36" s="27"/>
      <c r="J36" s="1" t="b">
        <f>D36='[1]Cotizantes 2022'!$G$132</f>
        <v>1</v>
      </c>
    </row>
    <row r="37" spans="1:10" ht="19.5" thickBot="1" x14ac:dyDescent="0.35">
      <c r="B37" s="31"/>
      <c r="C37" s="31" t="s">
        <v>21</v>
      </c>
      <c r="D37" s="35">
        <f>'[1]Cotizantes 2022'!G133</f>
        <v>16224</v>
      </c>
      <c r="E37" s="36">
        <v>13777</v>
      </c>
      <c r="F37" s="37">
        <f t="shared" si="5"/>
        <v>7.895901032589572E-3</v>
      </c>
      <c r="G37" s="36">
        <f t="shared" si="7"/>
        <v>2447</v>
      </c>
      <c r="H37" s="38">
        <f t="shared" si="6"/>
        <v>0.17761486535530233</v>
      </c>
      <c r="I37" s="27"/>
      <c r="J37" s="1" t="b">
        <f>D37='[1]Cotizantes 2022'!$G$133</f>
        <v>1</v>
      </c>
    </row>
    <row r="38" spans="1:10" ht="18.75" thickTop="1" thickBot="1" x14ac:dyDescent="0.35">
      <c r="A38" s="22"/>
      <c r="B38" s="22"/>
      <c r="C38" s="22"/>
      <c r="D38" s="41"/>
      <c r="E38" s="39"/>
      <c r="F38" s="40"/>
      <c r="G38" s="41"/>
      <c r="H38" s="40"/>
      <c r="I38" s="6"/>
    </row>
    <row r="39" spans="1:10" ht="19.5" thickTop="1" x14ac:dyDescent="0.3">
      <c r="A39" s="42" t="s">
        <v>22</v>
      </c>
      <c r="B39" s="42"/>
      <c r="C39" s="42"/>
      <c r="D39" s="43">
        <f>D23/D8</f>
        <v>0.43798238850962268</v>
      </c>
      <c r="E39" s="44">
        <v>0.42984197820345543</v>
      </c>
      <c r="F39" s="45" t="s">
        <v>23</v>
      </c>
      <c r="G39" s="46">
        <f>D39-E39</f>
        <v>8.140410306167245E-3</v>
      </c>
      <c r="H39" s="26">
        <f>G39/E39</f>
        <v>1.893814638623819E-2</v>
      </c>
      <c r="I39" s="6"/>
    </row>
    <row r="40" spans="1:10" ht="16.5" customHeight="1" thickBot="1" x14ac:dyDescent="0.35">
      <c r="A40" s="47" t="s">
        <v>24</v>
      </c>
      <c r="B40" s="47"/>
      <c r="C40" s="47"/>
      <c r="D40" s="48">
        <f>D23/'[1]Mercado Potencial 2022'!H11</f>
        <v>0.79589741314939699</v>
      </c>
      <c r="E40" s="46">
        <v>0.76602865358291083</v>
      </c>
      <c r="F40" s="45" t="s">
        <v>23</v>
      </c>
      <c r="G40" s="46">
        <f>D40-E40</f>
        <v>2.9868759566486158E-2</v>
      </c>
      <c r="H40" s="49">
        <f>G40/E40</f>
        <v>3.8991700149573219E-2</v>
      </c>
      <c r="I40" s="6"/>
    </row>
    <row r="41" spans="1:10" ht="18.75" thickTop="1" thickBot="1" x14ac:dyDescent="0.35">
      <c r="A41" s="6"/>
      <c r="B41" s="6"/>
      <c r="C41" s="6"/>
      <c r="D41" s="50"/>
      <c r="E41" s="39"/>
      <c r="F41" s="51"/>
      <c r="G41" s="41"/>
      <c r="H41" s="52"/>
      <c r="I41" s="6"/>
    </row>
    <row r="42" spans="1:10" ht="19.5" thickTop="1" x14ac:dyDescent="0.3">
      <c r="A42" s="53"/>
      <c r="B42" s="6"/>
      <c r="C42" s="22" t="s">
        <v>25</v>
      </c>
      <c r="D42" s="54">
        <f>D43+D51+D55+D56+D57+D58+D59+D60+D63+D64+D61+D62</f>
        <v>6655465464.9899998</v>
      </c>
      <c r="E42" s="54">
        <v>6128296590.170002</v>
      </c>
      <c r="F42" s="30">
        <f>D42/D$42</f>
        <v>1</v>
      </c>
      <c r="G42" s="29">
        <f>D42-E42</f>
        <v>527168874.81999779</v>
      </c>
      <c r="H42" s="26">
        <f t="shared" ref="H42:H64" si="8">G42/E42</f>
        <v>8.6022089019907225E-2</v>
      </c>
      <c r="I42" s="6"/>
      <c r="J42" s="55">
        <f>D42-'[1]Individualizacion 2022'!$H$332</f>
        <v>6401992763.1700001</v>
      </c>
    </row>
    <row r="43" spans="1:10" x14ac:dyDescent="0.3">
      <c r="A43" s="28" t="s">
        <v>26</v>
      </c>
      <c r="B43" s="28"/>
      <c r="C43" s="28"/>
      <c r="D43" s="54">
        <f>SUM(D44:D50)</f>
        <v>4549169182.1499996</v>
      </c>
      <c r="E43" s="54">
        <v>4354670129</v>
      </c>
      <c r="F43" s="30">
        <f>D43/D$42</f>
        <v>0.68352382054721328</v>
      </c>
      <c r="G43" s="29">
        <f>D43-E43</f>
        <v>194499053.14999962</v>
      </c>
      <c r="H43" s="26">
        <f t="shared" si="8"/>
        <v>4.4664474549915928E-2</v>
      </c>
      <c r="I43" s="6"/>
      <c r="J43" s="1" t="b">
        <f>D43=('[1]Individualizacion 2022'!$B$322+'[1]Individualizacion 2022'!$C$322)</f>
        <v>1</v>
      </c>
    </row>
    <row r="44" spans="1:10" x14ac:dyDescent="0.3">
      <c r="A44" s="31"/>
      <c r="B44" s="31"/>
      <c r="C44" s="31" t="s">
        <v>7</v>
      </c>
      <c r="D44" s="54">
        <f>'[1]Individualizacion 2022'!B315+'[1]Individualizacion 2022'!C315</f>
        <v>63559962.780000001</v>
      </c>
      <c r="E44" s="33">
        <v>61347776.979999997</v>
      </c>
      <c r="F44" s="30">
        <f>+D44/D42</f>
        <v>9.5500402059550769E-3</v>
      </c>
      <c r="G44" s="29">
        <f>+D44-E44</f>
        <v>2212185.8000000045</v>
      </c>
      <c r="H44" s="26">
        <f t="shared" si="8"/>
        <v>3.6059754874593085E-2</v>
      </c>
      <c r="I44" s="6"/>
      <c r="J44" s="1" t="b">
        <f>D44=('[1]Individualizacion 2022'!B315+'[1]Individualizacion 2022'!C315)</f>
        <v>1</v>
      </c>
    </row>
    <row r="45" spans="1:10" x14ac:dyDescent="0.3">
      <c r="A45" s="28" t="s">
        <v>8</v>
      </c>
      <c r="B45" s="28"/>
      <c r="C45" s="28"/>
      <c r="D45" s="54">
        <f>'[1]Individualizacion 2022'!B316+'[1]Individualizacion 2022'!C316</f>
        <v>1126098412.1199999</v>
      </c>
      <c r="E45" s="33">
        <v>1097275691.3600001</v>
      </c>
      <c r="F45" s="30">
        <f>+D45/D43</f>
        <v>0.24753935653538178</v>
      </c>
      <c r="G45" s="29">
        <f>+D45-E45</f>
        <v>28822720.759999752</v>
      </c>
      <c r="H45" s="26">
        <f t="shared" si="8"/>
        <v>2.6267528741364815E-2</v>
      </c>
      <c r="I45" s="6"/>
      <c r="J45" s="1" t="b">
        <f>D45=('[1]Individualizacion 2022'!B316+'[1]Individualizacion 2022'!C316)</f>
        <v>1</v>
      </c>
    </row>
    <row r="46" spans="1:10" x14ac:dyDescent="0.3">
      <c r="A46" s="31"/>
      <c r="B46" s="31"/>
      <c r="C46" s="31" t="s">
        <v>9</v>
      </c>
      <c r="D46" s="54">
        <f>'[1]Individualizacion 2022'!B317+'[1]Individualizacion 2022'!C317</f>
        <v>29796735.800000001</v>
      </c>
      <c r="E46" s="29">
        <v>27717553.359999999</v>
      </c>
      <c r="F46" s="30">
        <f>D46/D$42</f>
        <v>4.477032591745974E-3</v>
      </c>
      <c r="G46" s="29">
        <f>D46-E46</f>
        <v>2079182.4400000013</v>
      </c>
      <c r="H46" s="26">
        <f t="shared" si="8"/>
        <v>7.5013202391829056E-2</v>
      </c>
      <c r="I46" s="6"/>
      <c r="J46" s="1" t="b">
        <f>D46=('[1]Individualizacion 2022'!B317+'[1]Individualizacion 2022'!C317)</f>
        <v>1</v>
      </c>
    </row>
    <row r="47" spans="1:10" x14ac:dyDescent="0.3">
      <c r="A47" s="28" t="s">
        <v>10</v>
      </c>
      <c r="B47" s="28"/>
      <c r="C47" s="28"/>
      <c r="D47" s="54">
        <f>'[1]Individualizacion 2022'!B318+'[1]Individualizacion 2022'!C318</f>
        <v>1576325935.27</v>
      </c>
      <c r="E47" s="29">
        <v>1537776466.6199999</v>
      </c>
      <c r="F47" s="30">
        <f t="shared" ref="F47:F64" si="9">D47/D$42</f>
        <v>0.23684683566641698</v>
      </c>
      <c r="G47" s="29">
        <f t="shared" ref="G47:G64" si="10">D47-E47</f>
        <v>38549468.650000095</v>
      </c>
      <c r="H47" s="26">
        <f t="shared" si="8"/>
        <v>2.5068317461465001E-2</v>
      </c>
      <c r="I47" s="6"/>
      <c r="J47" s="1" t="b">
        <f>D47=('[1]Individualizacion 2022'!B318+'[1]Individualizacion 2022'!C318)</f>
        <v>1</v>
      </c>
    </row>
    <row r="48" spans="1:10" x14ac:dyDescent="0.3">
      <c r="A48" s="28" t="s">
        <v>11</v>
      </c>
      <c r="B48" s="28"/>
      <c r="C48" s="28"/>
      <c r="D48" s="54">
        <f>'[1]Individualizacion 2022'!B319+'[1]Individualizacion 2022'!C319</f>
        <v>747032732.92999995</v>
      </c>
      <c r="E48" s="29">
        <v>650593083.91999996</v>
      </c>
      <c r="F48" s="30">
        <f t="shared" si="9"/>
        <v>0.11224349925029961</v>
      </c>
      <c r="G48" s="29">
        <f t="shared" si="10"/>
        <v>96439649.00999999</v>
      </c>
      <c r="H48" s="26">
        <f t="shared" si="8"/>
        <v>0.14823343714157691</v>
      </c>
      <c r="I48" s="6"/>
      <c r="J48" s="1" t="b">
        <f>D48=('[1]Individualizacion 2022'!B319+'[1]Individualizacion 2022'!C319)</f>
        <v>1</v>
      </c>
    </row>
    <row r="49" spans="1:10" x14ac:dyDescent="0.3">
      <c r="A49" s="28" t="s">
        <v>12</v>
      </c>
      <c r="B49" s="28"/>
      <c r="C49" s="28"/>
      <c r="D49" s="54">
        <f>'[1]Individualizacion 2022'!B320+'[1]Individualizacion 2022'!C320</f>
        <v>35777682.019999996</v>
      </c>
      <c r="E49" s="29">
        <v>35281581.899999999</v>
      </c>
      <c r="F49" s="30">
        <f t="shared" si="9"/>
        <v>5.3756844218038101E-3</v>
      </c>
      <c r="G49" s="29">
        <f t="shared" si="10"/>
        <v>496100.11999999732</v>
      </c>
      <c r="H49" s="26">
        <f t="shared" si="8"/>
        <v>1.4061164303973495E-2</v>
      </c>
      <c r="I49" s="6"/>
      <c r="J49" s="1" t="b">
        <f>D49=('[1]Individualizacion 2022'!B320+'[1]Individualizacion 2022'!C320)</f>
        <v>1</v>
      </c>
    </row>
    <row r="50" spans="1:10" x14ac:dyDescent="0.3">
      <c r="A50" s="28" t="s">
        <v>13</v>
      </c>
      <c r="B50" s="28"/>
      <c r="C50" s="28"/>
      <c r="D50" s="54">
        <f>'[1]Individualizacion 2022'!B321+'[1]Individualizacion 2022'!C321</f>
        <v>970577721.23000002</v>
      </c>
      <c r="E50" s="29">
        <v>944677974.8599999</v>
      </c>
      <c r="F50" s="30">
        <f t="shared" si="9"/>
        <v>0.14583168169612887</v>
      </c>
      <c r="G50" s="29">
        <f t="shared" si="10"/>
        <v>25899746.370000124</v>
      </c>
      <c r="H50" s="26">
        <f t="shared" si="8"/>
        <v>2.7416481657507083E-2</v>
      </c>
      <c r="I50" s="6"/>
      <c r="J50" s="1" t="b">
        <f>D50=('[1]Individualizacion 2022'!B321+'[1]Individualizacion 2022'!C321)</f>
        <v>1</v>
      </c>
    </row>
    <row r="51" spans="1:10" x14ac:dyDescent="0.3">
      <c r="A51" s="28" t="s">
        <v>14</v>
      </c>
      <c r="B51" s="28"/>
      <c r="C51" s="28"/>
      <c r="D51" s="54">
        <f>'[1]Individualizacion 2022'!$B$326+'[1]Individualizacion 2022'!$C$326</f>
        <v>941554390.20000005</v>
      </c>
      <c r="E51" s="29">
        <v>686327550.3499999</v>
      </c>
      <c r="F51" s="30">
        <f t="shared" si="9"/>
        <v>0.14147085506684615</v>
      </c>
      <c r="G51" s="29">
        <f t="shared" si="10"/>
        <v>255226839.85000014</v>
      </c>
      <c r="H51" s="26">
        <f t="shared" si="8"/>
        <v>0.37187322542981782</v>
      </c>
      <c r="I51" s="6"/>
      <c r="J51" s="1" t="b">
        <f>D51=('[1]Individualizacion 2022'!$B$326+'[1]Individualizacion 2022'!$C$326)</f>
        <v>1</v>
      </c>
    </row>
    <row r="52" spans="1:10" ht="18.75" x14ac:dyDescent="0.3">
      <c r="A52" s="31"/>
      <c r="B52" s="31"/>
      <c r="C52" s="31" t="s">
        <v>20</v>
      </c>
      <c r="D52" s="54">
        <f>+'[1]Individualizacion 2022'!B323+'[1]Individualizacion 2022'!C323</f>
        <v>12273647.710000001</v>
      </c>
      <c r="E52" s="29">
        <v>12115079.140000001</v>
      </c>
      <c r="F52" s="30">
        <f>D52/D$42</f>
        <v>1.8441456536080821E-3</v>
      </c>
      <c r="G52" s="29">
        <f>D52-E52</f>
        <v>158568.5700000003</v>
      </c>
      <c r="H52" s="26">
        <f>G52/E52</f>
        <v>1.3088529440675225E-2</v>
      </c>
      <c r="I52" s="6"/>
      <c r="J52" s="1" t="b">
        <f>D52=('[1]Individualizacion 2022'!B323+'[1]Individualizacion 2022'!C323)</f>
        <v>1</v>
      </c>
    </row>
    <row r="53" spans="1:10" x14ac:dyDescent="0.3">
      <c r="A53" s="31"/>
      <c r="B53" s="31"/>
      <c r="C53" s="31" t="s">
        <v>16</v>
      </c>
      <c r="D53" s="54">
        <f>+'[1]Individualizacion 2022'!B324+'[1]Individualizacion 2022'!C324</f>
        <v>49332604.859999999</v>
      </c>
      <c r="E53" s="29">
        <v>1156527.3400000001</v>
      </c>
      <c r="F53" s="30">
        <f>D53/D$42</f>
        <v>7.4123448043575905E-3</v>
      </c>
      <c r="G53" s="29">
        <f>D53-E53</f>
        <v>48176077.519999996</v>
      </c>
      <c r="H53" s="26">
        <f>G53/E53</f>
        <v>41.655805145081992</v>
      </c>
      <c r="I53" s="6"/>
      <c r="J53" s="1" t="b">
        <f>D53=('[1]Individualizacion 2022'!B324+'[1]Individualizacion 2022'!C324)</f>
        <v>1</v>
      </c>
    </row>
    <row r="54" spans="1:10" x14ac:dyDescent="0.3">
      <c r="A54" s="31"/>
      <c r="B54" s="31"/>
      <c r="C54" s="31" t="s">
        <v>17</v>
      </c>
      <c r="D54" s="54">
        <f>+'[1]Individualizacion 2022'!B325+'[1]Individualizacion 2022'!C325</f>
        <v>879948137.63</v>
      </c>
      <c r="E54" s="29">
        <v>673055943.87</v>
      </c>
      <c r="F54" s="30">
        <f>D54/D$42</f>
        <v>0.13221436460888047</v>
      </c>
      <c r="G54" s="29">
        <f>D54-E54</f>
        <v>206892193.75999999</v>
      </c>
      <c r="H54" s="26">
        <f>G54/E54</f>
        <v>0.30739226901465561</v>
      </c>
      <c r="I54" s="6"/>
      <c r="J54" s="1" t="b">
        <f>D54=('[1]Individualizacion 2022'!B325+'[1]Individualizacion 2022'!C325)</f>
        <v>1</v>
      </c>
    </row>
    <row r="55" spans="1:10" x14ac:dyDescent="0.3">
      <c r="A55" s="31"/>
      <c r="B55" s="31"/>
      <c r="C55" s="31" t="s">
        <v>18</v>
      </c>
      <c r="D55" s="54">
        <f>D73+D80</f>
        <v>107144514.22</v>
      </c>
      <c r="E55" s="29">
        <v>105167640.67999999</v>
      </c>
      <c r="F55" s="30">
        <f t="shared" si="9"/>
        <v>1.6098725894321951E-2</v>
      </c>
      <c r="G55" s="29">
        <f t="shared" si="10"/>
        <v>1976873.5400000066</v>
      </c>
      <c r="H55" s="26">
        <f t="shared" si="8"/>
        <v>1.8797355604992228E-2</v>
      </c>
      <c r="I55" s="6"/>
      <c r="J55" s="1" t="b">
        <f>D55=('[1]Individualizacion 2022'!B327+'[1]Individualizacion 2022'!C327)</f>
        <v>1</v>
      </c>
    </row>
    <row r="56" spans="1:10" x14ac:dyDescent="0.3">
      <c r="A56" s="28" t="s">
        <v>27</v>
      </c>
      <c r="B56" s="28"/>
      <c r="C56" s="28"/>
      <c r="D56" s="54">
        <f>+'[1]Individualizacion 2022'!H332</f>
        <v>253472701.81999999</v>
      </c>
      <c r="E56" s="29">
        <v>235525754.55000001</v>
      </c>
      <c r="F56" s="30">
        <f t="shared" si="9"/>
        <v>3.8084894761057989E-2</v>
      </c>
      <c r="G56" s="29">
        <f t="shared" si="10"/>
        <v>17946947.269999981</v>
      </c>
      <c r="H56" s="26">
        <f t="shared" si="8"/>
        <v>7.6199510768110087E-2</v>
      </c>
      <c r="I56" s="6"/>
      <c r="J56" s="1" t="b">
        <f>D56='[1]Individualizacion 2022'!$H$330</f>
        <v>0</v>
      </c>
    </row>
    <row r="57" spans="1:10" x14ac:dyDescent="0.3">
      <c r="A57" s="28" t="s">
        <v>28</v>
      </c>
      <c r="B57" s="28"/>
      <c r="C57" s="28"/>
      <c r="D57" s="54">
        <f>+'[1]Individualizacion 2022'!D334</f>
        <v>593931691.43000007</v>
      </c>
      <c r="E57" s="29">
        <v>558395675.24999988</v>
      </c>
      <c r="F57" s="30">
        <f t="shared" si="9"/>
        <v>8.9239692483460656E-2</v>
      </c>
      <c r="G57" s="29">
        <f t="shared" si="10"/>
        <v>35536016.180000186</v>
      </c>
      <c r="H57" s="26">
        <f t="shared" si="8"/>
        <v>6.3639490338262952E-2</v>
      </c>
      <c r="I57" s="6"/>
    </row>
    <row r="58" spans="1:10" ht="18.75" x14ac:dyDescent="0.3">
      <c r="A58" s="28" t="s">
        <v>29</v>
      </c>
      <c r="B58" s="28"/>
      <c r="C58" s="28"/>
      <c r="D58" s="54">
        <f>+'[1]Individualizacion 2022'!E334</f>
        <v>38624105.57</v>
      </c>
      <c r="E58" s="29">
        <v>29629060.59</v>
      </c>
      <c r="F58" s="30">
        <f t="shared" si="9"/>
        <v>5.8033665373482691E-3</v>
      </c>
      <c r="G58" s="29">
        <f>D58-E58</f>
        <v>8995044.9800000004</v>
      </c>
      <c r="H58" s="26">
        <f t="shared" si="8"/>
        <v>0.30358859852059861</v>
      </c>
      <c r="I58" s="6"/>
    </row>
    <row r="59" spans="1:10" x14ac:dyDescent="0.3">
      <c r="A59" s="28" t="s">
        <v>30</v>
      </c>
      <c r="B59" s="28"/>
      <c r="C59" s="28"/>
      <c r="D59" s="54">
        <f>+'[1]Individualizacion 2022'!F334</f>
        <v>289.95</v>
      </c>
      <c r="E59" s="29">
        <v>390.70999999999992</v>
      </c>
      <c r="F59" s="30">
        <f t="shared" si="9"/>
        <v>4.3565698225801802E-8</v>
      </c>
      <c r="G59" s="29">
        <f t="shared" si="10"/>
        <v>-100.75999999999993</v>
      </c>
      <c r="H59" s="26">
        <f t="shared" si="8"/>
        <v>-0.25788948324844502</v>
      </c>
      <c r="I59" s="6"/>
    </row>
    <row r="60" spans="1:10" x14ac:dyDescent="0.3">
      <c r="A60" s="28" t="s">
        <v>31</v>
      </c>
      <c r="B60" s="28"/>
      <c r="C60" s="28"/>
      <c r="D60" s="54">
        <f>+'[1]Individualizacion 2022'!G334</f>
        <v>4524560.9999999991</v>
      </c>
      <c r="E60" s="29">
        <v>3318797.3</v>
      </c>
      <c r="F60" s="30">
        <f t="shared" si="9"/>
        <v>6.7982638085956884E-4</v>
      </c>
      <c r="G60" s="29">
        <f t="shared" si="10"/>
        <v>1205763.6999999993</v>
      </c>
      <c r="H60" s="26">
        <f t="shared" si="8"/>
        <v>0.36331345092994966</v>
      </c>
      <c r="I60" s="6"/>
    </row>
    <row r="61" spans="1:10" ht="18.75" x14ac:dyDescent="0.3">
      <c r="A61" s="28" t="s">
        <v>32</v>
      </c>
      <c r="B61" s="28"/>
      <c r="C61" s="28"/>
      <c r="D61" s="54">
        <f>+'[1]Individualizacion 2022'!H329</f>
        <v>27814231.09</v>
      </c>
      <c r="E61" s="29">
        <v>26478208.52</v>
      </c>
      <c r="F61" s="30">
        <f t="shared" si="9"/>
        <v>4.1791563995504551E-3</v>
      </c>
      <c r="G61" s="29">
        <f t="shared" si="10"/>
        <v>1336022.5700000003</v>
      </c>
      <c r="H61" s="26">
        <f t="shared" si="8"/>
        <v>5.0457438198315101E-2</v>
      </c>
      <c r="I61" s="6"/>
    </row>
    <row r="62" spans="1:10" ht="18.75" x14ac:dyDescent="0.3">
      <c r="A62" s="31"/>
      <c r="B62" s="31"/>
      <c r="C62" s="31" t="s">
        <v>33</v>
      </c>
      <c r="D62" s="54">
        <f>+'[1]Individualizacion 2022'!H330</f>
        <v>55626993.130000003</v>
      </c>
      <c r="E62" s="29">
        <v>52955113.219999999</v>
      </c>
      <c r="F62" s="30">
        <f t="shared" si="9"/>
        <v>8.3580920707374724E-3</v>
      </c>
      <c r="G62" s="29">
        <f t="shared" si="10"/>
        <v>2671879.9100000039</v>
      </c>
      <c r="H62" s="26">
        <f t="shared" si="8"/>
        <v>5.0455560332762966E-2</v>
      </c>
      <c r="I62" s="6"/>
    </row>
    <row r="63" spans="1:10" x14ac:dyDescent="0.3">
      <c r="A63" s="28" t="s">
        <v>34</v>
      </c>
      <c r="B63" s="28"/>
      <c r="C63" s="28"/>
      <c r="D63" s="54">
        <f>+'[1]Individualizacion 2022'!H331</f>
        <v>44358172.829999998</v>
      </c>
      <c r="E63" s="29">
        <v>41217524.43</v>
      </c>
      <c r="F63" s="30">
        <f t="shared" si="9"/>
        <v>6.6649241985160907E-3</v>
      </c>
      <c r="G63" s="29">
        <f t="shared" si="10"/>
        <v>3140648.3999999985</v>
      </c>
      <c r="H63" s="26">
        <f t="shared" si="8"/>
        <v>7.6196919718790557E-2</v>
      </c>
      <c r="I63" s="6"/>
    </row>
    <row r="64" spans="1:10" ht="18" thickBot="1" x14ac:dyDescent="0.35">
      <c r="A64" s="28" t="s">
        <v>35</v>
      </c>
      <c r="B64" s="28"/>
      <c r="C64" s="28"/>
      <c r="D64" s="56">
        <f>+'[1]Individualizacion 2022'!H333</f>
        <v>39244631.600000001</v>
      </c>
      <c r="E64" s="36">
        <v>34610745.57</v>
      </c>
      <c r="F64" s="37">
        <f t="shared" si="9"/>
        <v>5.896602094389948E-3</v>
      </c>
      <c r="G64" s="36">
        <f t="shared" si="10"/>
        <v>4633886.0300000012</v>
      </c>
      <c r="H64" s="38">
        <f t="shared" si="8"/>
        <v>0.13388576159470469</v>
      </c>
      <c r="I64" s="6"/>
    </row>
    <row r="65" spans="1:10" ht="18.75" thickTop="1" thickBot="1" x14ac:dyDescent="0.35">
      <c r="A65" s="6"/>
      <c r="B65" s="6"/>
      <c r="C65" s="6"/>
      <c r="D65" s="50" t="s">
        <v>36</v>
      </c>
      <c r="E65" s="39" t="s">
        <v>36</v>
      </c>
      <c r="F65" s="57"/>
      <c r="G65" s="58"/>
      <c r="H65" s="52"/>
      <c r="I65" s="6"/>
    </row>
    <row r="66" spans="1:10" ht="18" thickTop="1" x14ac:dyDescent="0.3">
      <c r="A66" s="53"/>
      <c r="B66" s="6"/>
      <c r="C66" s="22" t="s">
        <v>37</v>
      </c>
      <c r="D66" s="54">
        <f>D67+D74</f>
        <v>5597868086.5700006</v>
      </c>
      <c r="E66" s="54">
        <v>5146165320.0299988</v>
      </c>
      <c r="F66" s="30">
        <f>D66/D$66</f>
        <v>1</v>
      </c>
      <c r="G66" s="29">
        <f t="shared" ref="G66:G80" si="11">D66-E66</f>
        <v>451702766.54000187</v>
      </c>
      <c r="H66" s="26">
        <f t="shared" ref="H66:H80" si="12">G66/E66</f>
        <v>8.7774631876258641E-2</v>
      </c>
      <c r="I66" s="6"/>
      <c r="J66" s="1" t="b">
        <f>D66='[1]Individualizacion 2022'!$B$332+'[1]Individualizacion 2022'!$C$332</f>
        <v>0</v>
      </c>
    </row>
    <row r="67" spans="1:10" x14ac:dyDescent="0.3">
      <c r="A67" s="28" t="s">
        <v>38</v>
      </c>
      <c r="B67" s="28"/>
      <c r="C67" s="28"/>
      <c r="D67" s="54">
        <f>D68+D69+D73</f>
        <v>5279642564.2800007</v>
      </c>
      <c r="E67" s="54">
        <v>4912428422.4599991</v>
      </c>
      <c r="F67" s="30">
        <f t="shared" ref="F67:F80" si="13">D67/D$66</f>
        <v>0.94315237205152014</v>
      </c>
      <c r="G67" s="29">
        <f t="shared" si="11"/>
        <v>367214141.8200016</v>
      </c>
      <c r="H67" s="26">
        <f t="shared" si="12"/>
        <v>7.4752059519294048E-2</v>
      </c>
      <c r="I67" s="6"/>
      <c r="J67" s="1" t="b">
        <f>D67='[1]Individualizacion 2022'!$B$332</f>
        <v>0</v>
      </c>
    </row>
    <row r="68" spans="1:10" x14ac:dyDescent="0.3">
      <c r="A68" s="28" t="s">
        <v>39</v>
      </c>
      <c r="B68" s="28"/>
      <c r="C68" s="28"/>
      <c r="D68" s="54">
        <f>'[1]Individualizacion 2022'!$B$322</f>
        <v>4529311216.1700001</v>
      </c>
      <c r="E68" s="29">
        <v>4333894613.6399994</v>
      </c>
      <c r="F68" s="30">
        <f t="shared" si="13"/>
        <v>0.80911360291543766</v>
      </c>
      <c r="G68" s="29">
        <f t="shared" si="11"/>
        <v>195416602.53000069</v>
      </c>
      <c r="H68" s="26">
        <f t="shared" si="12"/>
        <v>4.5090298669231373E-2</v>
      </c>
      <c r="I68" s="6"/>
      <c r="J68" s="1" t="b">
        <f>D68='[1]Individualizacion 2022'!$B$322</f>
        <v>1</v>
      </c>
    </row>
    <row r="69" spans="1:10" x14ac:dyDescent="0.3">
      <c r="A69" s="28" t="s">
        <v>14</v>
      </c>
      <c r="B69" s="28"/>
      <c r="C69" s="28"/>
      <c r="D69" s="54">
        <f>'[1]Individualizacion 2022'!$B$326</f>
        <v>643724494.10000002</v>
      </c>
      <c r="E69" s="29">
        <v>473879811.60999995</v>
      </c>
      <c r="F69" s="30">
        <f t="shared" si="13"/>
        <v>0.11499458081986197</v>
      </c>
      <c r="G69" s="29">
        <f t="shared" si="11"/>
        <v>169844682.49000007</v>
      </c>
      <c r="H69" s="26">
        <f t="shared" si="12"/>
        <v>0.3584129948751249</v>
      </c>
      <c r="I69" s="6"/>
      <c r="J69" s="1" t="b">
        <f>D69='[1]Individualizacion 2022'!$B$326</f>
        <v>1</v>
      </c>
    </row>
    <row r="70" spans="1:10" x14ac:dyDescent="0.3">
      <c r="A70" s="31"/>
      <c r="B70" s="31"/>
      <c r="C70" s="31" t="s">
        <v>15</v>
      </c>
      <c r="D70" s="54">
        <f>'[1]Individualizacion 2022'!B323</f>
        <v>4915596.5999999996</v>
      </c>
      <c r="E70" s="29">
        <v>4896875.5599999996</v>
      </c>
      <c r="F70" s="30">
        <f>D70/D$66</f>
        <v>8.7811940617056388E-4</v>
      </c>
      <c r="G70" s="29">
        <f>D70-E70</f>
        <v>18721.040000000037</v>
      </c>
      <c r="H70" s="26" t="s">
        <v>23</v>
      </c>
      <c r="I70" s="6"/>
      <c r="J70" s="1" t="b">
        <f>D70='[1]Individualizacion 2022'!B323</f>
        <v>1</v>
      </c>
    </row>
    <row r="71" spans="1:10" x14ac:dyDescent="0.3">
      <c r="A71" s="31"/>
      <c r="B71" s="31"/>
      <c r="C71" s="31" t="s">
        <v>16</v>
      </c>
      <c r="D71" s="54">
        <f>'[1]Individualizacion 2022'!B324</f>
        <v>26666729.039999999</v>
      </c>
      <c r="E71" s="29">
        <v>769506.4</v>
      </c>
      <c r="F71" s="30">
        <f>D71/D$66</f>
        <v>4.7637294462112966E-3</v>
      </c>
      <c r="G71" s="29">
        <f>D71-E71</f>
        <v>25897222.640000001</v>
      </c>
      <c r="H71" s="26">
        <f>G71/E71</f>
        <v>33.654330412326658</v>
      </c>
      <c r="I71" s="6"/>
      <c r="J71" s="1" t="b">
        <f>D71='[1]Individualizacion 2022'!B324</f>
        <v>1</v>
      </c>
    </row>
    <row r="72" spans="1:10" x14ac:dyDescent="0.3">
      <c r="A72" s="28" t="s">
        <v>17</v>
      </c>
      <c r="B72" s="28"/>
      <c r="C72" s="28"/>
      <c r="D72" s="54">
        <f>'[1]Individualizacion 2022'!B325</f>
        <v>612142168.46000004</v>
      </c>
      <c r="E72" s="29">
        <v>468213429.64999998</v>
      </c>
      <c r="F72" s="30">
        <f>D72/D$66</f>
        <v>0.10935273196748012</v>
      </c>
      <c r="G72" s="29">
        <f>D72-E72</f>
        <v>143928738.81000006</v>
      </c>
      <c r="H72" s="26">
        <f>G72/E72</f>
        <v>0.30739985163943295</v>
      </c>
      <c r="I72" s="6"/>
      <c r="J72" s="1" t="b">
        <f>D72='[1]Individualizacion 2022'!B325</f>
        <v>1</v>
      </c>
    </row>
    <row r="73" spans="1:10" x14ac:dyDescent="0.3">
      <c r="A73" s="31"/>
      <c r="B73" s="31"/>
      <c r="C73" s="31" t="s">
        <v>18</v>
      </c>
      <c r="D73" s="54">
        <f>'[1]Individualizacion 2022'!$B$327</f>
        <v>106606854.01000001</v>
      </c>
      <c r="E73" s="29">
        <v>104653997.20999999</v>
      </c>
      <c r="F73" s="30">
        <f t="shared" si="13"/>
        <v>1.9044188316220498E-2</v>
      </c>
      <c r="G73" s="29">
        <f t="shared" si="11"/>
        <v>1952856.8000000119</v>
      </c>
      <c r="H73" s="26">
        <f t="shared" si="12"/>
        <v>1.8660126245167545E-2</v>
      </c>
      <c r="I73" s="6"/>
      <c r="J73" s="1" t="b">
        <f>D73='[1]Individualizacion 2022'!$B$327</f>
        <v>1</v>
      </c>
    </row>
    <row r="74" spans="1:10" x14ac:dyDescent="0.3">
      <c r="A74" s="28" t="s">
        <v>40</v>
      </c>
      <c r="B74" s="28"/>
      <c r="C74" s="28"/>
      <c r="D74" s="54">
        <f>D75+D76+D80</f>
        <v>318225522.28999996</v>
      </c>
      <c r="E74" s="54">
        <v>233736897.57000002</v>
      </c>
      <c r="F74" s="30">
        <f t="shared" si="13"/>
        <v>5.6847627948479806E-2</v>
      </c>
      <c r="G74" s="29">
        <f t="shared" si="11"/>
        <v>84488624.719999939</v>
      </c>
      <c r="H74" s="26">
        <f t="shared" si="12"/>
        <v>0.36146892338509418</v>
      </c>
      <c r="I74" s="6"/>
      <c r="J74" s="1" t="b">
        <f>D74='[1]Individualizacion 2022'!$C$332</f>
        <v>0</v>
      </c>
    </row>
    <row r="75" spans="1:10" x14ac:dyDescent="0.3">
      <c r="A75" s="28" t="s">
        <v>39</v>
      </c>
      <c r="B75" s="28"/>
      <c r="C75" s="28"/>
      <c r="D75" s="54">
        <f>'[1]Individualizacion 2022'!$C$322</f>
        <v>19857965.98</v>
      </c>
      <c r="E75" s="29">
        <v>20775515.359999999</v>
      </c>
      <c r="F75" s="30">
        <f t="shared" si="13"/>
        <v>3.5474158506238816E-3</v>
      </c>
      <c r="G75" s="29">
        <f t="shared" si="11"/>
        <v>-917549.37999999896</v>
      </c>
      <c r="H75" s="26">
        <f t="shared" si="12"/>
        <v>-4.4164939550264855E-2</v>
      </c>
      <c r="I75" s="6"/>
      <c r="J75" s="1" t="b">
        <f>D75='[1]Individualizacion 2022'!$C$322</f>
        <v>1</v>
      </c>
    </row>
    <row r="76" spans="1:10" x14ac:dyDescent="0.3">
      <c r="A76" s="28" t="s">
        <v>14</v>
      </c>
      <c r="B76" s="28"/>
      <c r="C76" s="28"/>
      <c r="D76" s="54">
        <f>'[1]Individualizacion 2022'!$C$326</f>
        <v>297829896.09999996</v>
      </c>
      <c r="E76" s="29">
        <v>212447738.74000001</v>
      </c>
      <c r="F76" s="30">
        <f t="shared" si="13"/>
        <v>5.3204164780969357E-2</v>
      </c>
      <c r="G76" s="29">
        <f t="shared" si="11"/>
        <v>85382157.359999955</v>
      </c>
      <c r="H76" s="26">
        <f t="shared" si="12"/>
        <v>0.40189722830843227</v>
      </c>
      <c r="I76" s="6"/>
      <c r="J76" s="1" t="b">
        <f>D76='[1]Individualizacion 2022'!$C$326</f>
        <v>1</v>
      </c>
    </row>
    <row r="77" spans="1:10" ht="18.75" x14ac:dyDescent="0.3">
      <c r="A77" s="31"/>
      <c r="B77" s="31"/>
      <c r="C77" s="31" t="s">
        <v>20</v>
      </c>
      <c r="D77" s="54">
        <f>'[1]Individualizacion 2022'!C323</f>
        <v>7358051.1100000003</v>
      </c>
      <c r="E77" s="12">
        <v>7218203.5800000001</v>
      </c>
      <c r="F77" s="30">
        <f>D77/D$66</f>
        <v>1.3144381032580783E-3</v>
      </c>
      <c r="G77" s="29">
        <f>D77-E77</f>
        <v>139847.53000000026</v>
      </c>
      <c r="H77" s="26">
        <f>G77/E77</f>
        <v>1.9374284536319529E-2</v>
      </c>
      <c r="I77" s="6"/>
      <c r="J77" s="1" t="b">
        <f>D77='[1]Individualizacion 2022'!C323</f>
        <v>1</v>
      </c>
    </row>
    <row r="78" spans="1:10" x14ac:dyDescent="0.3">
      <c r="A78" s="31"/>
      <c r="B78" s="31"/>
      <c r="C78" s="31" t="s">
        <v>16</v>
      </c>
      <c r="D78" s="54">
        <f>'[1]Individualizacion 2022'!C324</f>
        <v>22665875.82</v>
      </c>
      <c r="E78" s="29">
        <v>387020.94</v>
      </c>
      <c r="F78" s="30">
        <f>D78/D$66</f>
        <v>4.0490192818902482E-3</v>
      </c>
      <c r="G78" s="29">
        <f>D78-E78</f>
        <v>22278854.879999999</v>
      </c>
      <c r="H78" s="26">
        <f>G78/E78</f>
        <v>57.564985708525228</v>
      </c>
      <c r="I78" s="6"/>
      <c r="J78" s="1" t="b">
        <f>D78='[1]Individualizacion 2022'!C324</f>
        <v>1</v>
      </c>
    </row>
    <row r="79" spans="1:10" x14ac:dyDescent="0.3">
      <c r="A79" s="28" t="s">
        <v>17</v>
      </c>
      <c r="B79" s="28"/>
      <c r="C79" s="28"/>
      <c r="D79" s="54">
        <f>'[1]Individualizacion 2022'!C325</f>
        <v>267805969.16999999</v>
      </c>
      <c r="E79" s="29">
        <v>204842514.22</v>
      </c>
      <c r="F79" s="30">
        <f>D79/D$66</f>
        <v>4.7840707395821039E-2</v>
      </c>
      <c r="G79" s="29">
        <f>D79-E79</f>
        <v>62963454.949999988</v>
      </c>
      <c r="H79" s="26">
        <f>G79/E79</f>
        <v>0.30737493722800874</v>
      </c>
      <c r="I79" s="6"/>
      <c r="J79" s="1" t="b">
        <f>D79='[1]Individualizacion 2022'!C325</f>
        <v>1</v>
      </c>
    </row>
    <row r="80" spans="1:10" ht="18" thickBot="1" x14ac:dyDescent="0.35">
      <c r="A80" s="31"/>
      <c r="B80" s="31"/>
      <c r="C80" s="31" t="s">
        <v>18</v>
      </c>
      <c r="D80" s="56">
        <f>'[1]Individualizacion 2022'!$C$327</f>
        <v>537660.21</v>
      </c>
      <c r="E80" s="36">
        <v>513643.47</v>
      </c>
      <c r="F80" s="37">
        <f t="shared" si="13"/>
        <v>9.6047316886568903E-5</v>
      </c>
      <c r="G80" s="36">
        <f t="shared" si="11"/>
        <v>24016.739999999991</v>
      </c>
      <c r="H80" s="38">
        <f t="shared" si="12"/>
        <v>4.675760795713025E-2</v>
      </c>
      <c r="I80" s="6"/>
      <c r="J80" s="1" t="b">
        <f>D80='[1]Individualizacion 2022'!$C$327</f>
        <v>1</v>
      </c>
    </row>
    <row r="81" spans="1:10" ht="18.75" thickTop="1" thickBot="1" x14ac:dyDescent="0.35">
      <c r="A81" s="6"/>
      <c r="B81" s="6"/>
      <c r="C81" s="6"/>
      <c r="D81" s="41" t="s">
        <v>36</v>
      </c>
      <c r="E81" s="39" t="s">
        <v>36</v>
      </c>
      <c r="F81" s="40"/>
      <c r="G81" s="41"/>
      <c r="H81" s="52"/>
      <c r="I81" s="6"/>
    </row>
    <row r="82" spans="1:10" ht="18" thickTop="1" x14ac:dyDescent="0.3">
      <c r="A82" s="21"/>
      <c r="B82" s="6"/>
      <c r="C82" s="22" t="s">
        <v>41</v>
      </c>
      <c r="D82" s="23">
        <f>D83+D91+D92+D95+D96</f>
        <v>1005520965417.85</v>
      </c>
      <c r="E82" s="29">
        <v>985570919492.63013</v>
      </c>
      <c r="F82" s="30">
        <f>D82/D$82</f>
        <v>1</v>
      </c>
      <c r="G82" s="29">
        <f>D82-E82</f>
        <v>19950045925.219849</v>
      </c>
      <c r="H82" s="26">
        <f t="shared" ref="H82:H96" si="14">G82/E82</f>
        <v>2.0242121120507585E-2</v>
      </c>
      <c r="I82" s="27"/>
      <c r="J82" s="1" t="b">
        <f>D82='[1]Patrimonio 2022'!$G$148</f>
        <v>1</v>
      </c>
    </row>
    <row r="83" spans="1:10" x14ac:dyDescent="0.3">
      <c r="A83" s="28" t="s">
        <v>42</v>
      </c>
      <c r="B83" s="28"/>
      <c r="C83" s="28"/>
      <c r="D83" s="23">
        <f>SUM(D84:D90)</f>
        <v>795605280094.81995</v>
      </c>
      <c r="E83" s="29">
        <v>777822191058.66003</v>
      </c>
      <c r="F83" s="46">
        <f t="shared" ref="F83:F95" si="15">D83/D$82</f>
        <v>0.79123688859555663</v>
      </c>
      <c r="G83" s="29">
        <f>D83-E83</f>
        <v>17783089036.159912</v>
      </c>
      <c r="H83" s="26">
        <f t="shared" si="14"/>
        <v>2.28626660959057E-2</v>
      </c>
      <c r="I83" s="27"/>
    </row>
    <row r="84" spans="1:10" x14ac:dyDescent="0.3">
      <c r="A84" s="31"/>
      <c r="B84" s="31"/>
      <c r="C84" s="31" t="s">
        <v>7</v>
      </c>
      <c r="D84" s="23">
        <f>'[1]Patrimonio 2022'!G133</f>
        <v>9782179906.2900009</v>
      </c>
      <c r="E84" s="33">
        <v>9185689771.8299999</v>
      </c>
      <c r="F84" s="46">
        <f t="shared" si="15"/>
        <v>9.7284693633662433E-3</v>
      </c>
      <c r="G84" s="29">
        <f>D84-E84</f>
        <v>596490134.46000099</v>
      </c>
      <c r="H84" s="26">
        <f t="shared" si="14"/>
        <v>6.4936890889704682E-2</v>
      </c>
      <c r="I84" s="27"/>
    </row>
    <row r="85" spans="1:10" x14ac:dyDescent="0.3">
      <c r="A85" s="28" t="s">
        <v>8</v>
      </c>
      <c r="B85" s="28"/>
      <c r="C85" s="28"/>
      <c r="D85" s="23">
        <f>'[1]Patrimonio 2022'!G134</f>
        <v>191363924365.22</v>
      </c>
      <c r="E85" s="33">
        <v>186670183226.66</v>
      </c>
      <c r="F85" s="46">
        <f>D85/D$82</f>
        <v>0.19031321170483764</v>
      </c>
      <c r="G85" s="29">
        <f t="shared" ref="G85:G96" si="16">D85-E85</f>
        <v>4693741138.5599976</v>
      </c>
      <c r="H85" s="26">
        <f t="shared" si="14"/>
        <v>2.5144568122380476E-2</v>
      </c>
      <c r="I85" s="27"/>
    </row>
    <row r="86" spans="1:10" x14ac:dyDescent="0.3">
      <c r="A86" s="31"/>
      <c r="B86" s="31"/>
      <c r="C86" s="31" t="s">
        <v>9</v>
      </c>
      <c r="D86" s="23">
        <f>'[1]Patrimonio 2022'!G135</f>
        <v>5581309416.0100002</v>
      </c>
      <c r="E86" s="29">
        <v>5143254541.4499998</v>
      </c>
      <c r="F86" s="46">
        <f t="shared" si="15"/>
        <v>5.5506643898674511E-3</v>
      </c>
      <c r="G86" s="29">
        <f t="shared" si="16"/>
        <v>438054874.56000042</v>
      </c>
      <c r="H86" s="26">
        <f t="shared" si="14"/>
        <v>8.5170755409764889E-2</v>
      </c>
      <c r="I86" s="27"/>
    </row>
    <row r="87" spans="1:10" x14ac:dyDescent="0.3">
      <c r="A87" s="28" t="s">
        <v>10</v>
      </c>
      <c r="B87" s="28"/>
      <c r="C87" s="28"/>
      <c r="D87" s="23">
        <f>'[1]Patrimonio 2022'!G136</f>
        <v>274971748688.17999</v>
      </c>
      <c r="E87" s="29">
        <v>269581458509.07001</v>
      </c>
      <c r="F87" s="46">
        <f t="shared" si="15"/>
        <v>0.27346197458340804</v>
      </c>
      <c r="G87" s="29">
        <f t="shared" si="16"/>
        <v>5390290179.1099854</v>
      </c>
      <c r="H87" s="26">
        <f t="shared" si="14"/>
        <v>1.999503307431149E-2</v>
      </c>
      <c r="I87" s="27"/>
    </row>
    <row r="88" spans="1:10" x14ac:dyDescent="0.3">
      <c r="A88" s="28" t="s">
        <v>11</v>
      </c>
      <c r="B88" s="28"/>
      <c r="C88" s="28"/>
      <c r="D88" s="23">
        <f>'[1]Patrimonio 2022'!G137</f>
        <v>136805982465.03</v>
      </c>
      <c r="E88" s="29">
        <v>133902208637.74001</v>
      </c>
      <c r="F88" s="46">
        <f t="shared" si="15"/>
        <v>0.13605482846215891</v>
      </c>
      <c r="G88" s="29">
        <f t="shared" si="16"/>
        <v>2903773827.2899933</v>
      </c>
      <c r="H88" s="26">
        <f t="shared" si="14"/>
        <v>2.1685779919776257E-2</v>
      </c>
      <c r="I88" s="27"/>
    </row>
    <row r="89" spans="1:10" x14ac:dyDescent="0.3">
      <c r="A89" s="28" t="s">
        <v>12</v>
      </c>
      <c r="B89" s="28"/>
      <c r="C89" s="28"/>
      <c r="D89" s="23">
        <f>'[1]Patrimonio 2022'!G138</f>
        <v>7893268283.71</v>
      </c>
      <c r="E89" s="29">
        <v>7706481464.04</v>
      </c>
      <c r="F89" s="46">
        <f t="shared" si="15"/>
        <v>7.8499290966349052E-3</v>
      </c>
      <c r="G89" s="29">
        <f t="shared" si="16"/>
        <v>186786819.67000008</v>
      </c>
      <c r="H89" s="26">
        <f t="shared" si="14"/>
        <v>2.4237626540929882E-2</v>
      </c>
      <c r="I89" s="27"/>
    </row>
    <row r="90" spans="1:10" x14ac:dyDescent="0.3">
      <c r="A90" s="28" t="s">
        <v>13</v>
      </c>
      <c r="B90" s="28"/>
      <c r="C90" s="28"/>
      <c r="D90" s="23">
        <f>'[1]Patrimonio 2022'!G139</f>
        <v>169206866970.38</v>
      </c>
      <c r="E90" s="29">
        <v>165632914907.87</v>
      </c>
      <c r="F90" s="46">
        <f t="shared" si="15"/>
        <v>0.16827781099528355</v>
      </c>
      <c r="G90" s="29">
        <f t="shared" si="16"/>
        <v>3573952062.5100098</v>
      </c>
      <c r="H90" s="26">
        <f t="shared" si="14"/>
        <v>2.1577547340140391E-2</v>
      </c>
      <c r="I90" s="27"/>
    </row>
    <row r="91" spans="1:10" x14ac:dyDescent="0.3">
      <c r="A91" s="28" t="s">
        <v>27</v>
      </c>
      <c r="B91" s="28"/>
      <c r="C91" s="28"/>
      <c r="D91" s="23">
        <f>'[1]Patrimonio 2022'!G146</f>
        <v>58563196533.550003</v>
      </c>
      <c r="E91" s="29">
        <v>56976820375.980003</v>
      </c>
      <c r="F91" s="46">
        <f t="shared" si="15"/>
        <v>5.8241646417798693E-2</v>
      </c>
      <c r="G91" s="29">
        <f t="shared" si="16"/>
        <v>1586376157.5699997</v>
      </c>
      <c r="H91" s="26">
        <f t="shared" si="14"/>
        <v>2.7842483085257878E-2</v>
      </c>
      <c r="I91" s="27"/>
    </row>
    <row r="92" spans="1:10" x14ac:dyDescent="0.3">
      <c r="A92" s="28" t="s">
        <v>14</v>
      </c>
      <c r="B92" s="28"/>
      <c r="C92" s="28"/>
      <c r="D92" s="23">
        <f>SUM(D93:D94)</f>
        <v>44780774365.989998</v>
      </c>
      <c r="E92" s="29">
        <v>44550295923.279999</v>
      </c>
      <c r="F92" s="46">
        <f t="shared" si="15"/>
        <v>4.4534898730213039E-2</v>
      </c>
      <c r="G92" s="29">
        <f t="shared" si="16"/>
        <v>230478442.70999908</v>
      </c>
      <c r="H92" s="26">
        <f t="shared" si="14"/>
        <v>5.1734435862537407E-3</v>
      </c>
      <c r="I92" s="27"/>
    </row>
    <row r="93" spans="1:10" x14ac:dyDescent="0.3">
      <c r="A93" s="28" t="s">
        <v>43</v>
      </c>
      <c r="B93" s="28"/>
      <c r="C93" s="28"/>
      <c r="D93" s="23">
        <f>'[1]Patrimonio 2022'!G144</f>
        <v>25401588514.529999</v>
      </c>
      <c r="E93" s="29">
        <v>25360555263.919998</v>
      </c>
      <c r="F93" s="46">
        <f t="shared" si="15"/>
        <v>2.5262117238872513E-2</v>
      </c>
      <c r="G93" s="29">
        <f t="shared" si="16"/>
        <v>41033250.61000061</v>
      </c>
      <c r="H93" s="26">
        <f t="shared" si="14"/>
        <v>1.6179949604012761E-3</v>
      </c>
      <c r="I93" s="27"/>
    </row>
    <row r="94" spans="1:10" x14ac:dyDescent="0.3">
      <c r="A94" s="28" t="s">
        <v>44</v>
      </c>
      <c r="B94" s="28"/>
      <c r="C94" s="28"/>
      <c r="D94" s="23">
        <f>'[1]Patrimonio 2022'!G145</f>
        <v>19379185851.459999</v>
      </c>
      <c r="E94" s="29">
        <v>19189740659.360001</v>
      </c>
      <c r="F94" s="46">
        <f t="shared" si="15"/>
        <v>1.927278149134053E-2</v>
      </c>
      <c r="G94" s="29">
        <f t="shared" si="16"/>
        <v>189445192.09999847</v>
      </c>
      <c r="H94" s="26">
        <f t="shared" si="14"/>
        <v>9.8722122129146425E-3</v>
      </c>
      <c r="I94" s="27"/>
    </row>
    <row r="95" spans="1:10" ht="18.75" x14ac:dyDescent="0.3">
      <c r="A95" s="28" t="s">
        <v>45</v>
      </c>
      <c r="B95" s="28"/>
      <c r="C95" s="28"/>
      <c r="D95" s="23">
        <f>'[1]Patrimonio 2022'!G147</f>
        <v>106483787159.49001</v>
      </c>
      <c r="E95" s="29">
        <v>106127765237.55</v>
      </c>
      <c r="F95" s="46">
        <f t="shared" si="15"/>
        <v>0.10589912177041486</v>
      </c>
      <c r="G95" s="29">
        <f t="shared" si="16"/>
        <v>356021921.94000244</v>
      </c>
      <c r="H95" s="26">
        <f t="shared" si="14"/>
        <v>3.3546539036519276E-3</v>
      </c>
      <c r="I95" s="27"/>
    </row>
    <row r="96" spans="1:10" ht="19.5" thickBot="1" x14ac:dyDescent="0.35">
      <c r="A96" s="28" t="s">
        <v>46</v>
      </c>
      <c r="B96" s="28"/>
      <c r="C96" s="28"/>
      <c r="D96" s="35">
        <f>'[1]Patrimonio 2022'!G140</f>
        <v>87927264</v>
      </c>
      <c r="E96" s="36">
        <v>93846897.159999996</v>
      </c>
      <c r="F96" s="59">
        <f>D96/D$82</f>
        <v>8.7444486016720018E-5</v>
      </c>
      <c r="G96" s="36">
        <f t="shared" si="16"/>
        <v>-5919633.1599999964</v>
      </c>
      <c r="H96" s="38">
        <f t="shared" si="14"/>
        <v>-6.3077558652872526E-2</v>
      </c>
      <c r="I96" s="27"/>
    </row>
    <row r="97" spans="1:10" ht="18.75" thickTop="1" thickBot="1" x14ac:dyDescent="0.35">
      <c r="A97" s="6"/>
      <c r="B97" s="6"/>
      <c r="C97" s="6"/>
      <c r="D97" s="51"/>
      <c r="E97" s="39"/>
      <c r="F97" s="51"/>
      <c r="G97" s="41"/>
      <c r="H97" s="52"/>
      <c r="I97" s="27"/>
    </row>
    <row r="98" spans="1:10" ht="19.5" thickTop="1" x14ac:dyDescent="0.3">
      <c r="A98" s="21"/>
      <c r="B98" s="6"/>
      <c r="C98" s="22" t="s">
        <v>47</v>
      </c>
      <c r="D98" s="60"/>
      <c r="E98" s="61"/>
      <c r="F98" s="45"/>
      <c r="G98" s="29"/>
      <c r="H98" s="62"/>
      <c r="I98" s="6"/>
    </row>
    <row r="99" spans="1:10" ht="18.75" x14ac:dyDescent="0.3">
      <c r="A99" s="28" t="s">
        <v>48</v>
      </c>
      <c r="B99" s="28"/>
      <c r="C99" s="28"/>
      <c r="D99" s="63">
        <f>'[1]Rentabilidad 2022'!F113</f>
        <v>7.4586026035305453E-2</v>
      </c>
      <c r="E99" s="46">
        <v>9.266988790708193E-2</v>
      </c>
      <c r="F99" s="45" t="s">
        <v>23</v>
      </c>
      <c r="G99" s="46">
        <f>D99-E99</f>
        <v>-1.8083861871776477E-2</v>
      </c>
      <c r="H99" s="62">
        <f t="shared" ref="H99:H110" si="17">G99/E99</f>
        <v>-0.1951428050707126</v>
      </c>
      <c r="I99" s="64"/>
      <c r="J99" s="1" t="b">
        <f>D99='[1]Rentabilidad 2022'!$F$113</f>
        <v>1</v>
      </c>
    </row>
    <row r="100" spans="1:10" x14ac:dyDescent="0.3">
      <c r="A100" s="31"/>
      <c r="B100" s="31"/>
      <c r="C100" s="31" t="s">
        <v>7</v>
      </c>
      <c r="D100" s="63">
        <f>'[1]Rentabilidad 2022'!F101</f>
        <v>8.8700628217042374E-2</v>
      </c>
      <c r="E100" s="46">
        <v>0.11182277534534023</v>
      </c>
      <c r="F100" s="45" t="s">
        <v>23</v>
      </c>
      <c r="G100" s="46">
        <f>+D100-E100</f>
        <v>-2.3122147128297854E-2</v>
      </c>
      <c r="H100" s="26">
        <f t="shared" si="17"/>
        <v>-0.20677493522129237</v>
      </c>
      <c r="I100" s="64"/>
    </row>
    <row r="101" spans="1:10" x14ac:dyDescent="0.3">
      <c r="A101" s="28" t="s">
        <v>8</v>
      </c>
      <c r="B101" s="28"/>
      <c r="C101" s="28"/>
      <c r="D101" s="63">
        <f>'[1]Rentabilidad 2022'!F102</f>
        <v>8.4744086983125091E-2</v>
      </c>
      <c r="E101" s="46">
        <v>0.1068836140849756</v>
      </c>
      <c r="F101" s="45" t="s">
        <v>23</v>
      </c>
      <c r="G101" s="46">
        <f>+D101-E101</f>
        <v>-2.2139527101850506E-2</v>
      </c>
      <c r="H101" s="26">
        <f t="shared" si="17"/>
        <v>-0.20713677481235743</v>
      </c>
      <c r="I101" s="64"/>
    </row>
    <row r="102" spans="1:10" x14ac:dyDescent="0.3">
      <c r="A102" s="31"/>
      <c r="B102" s="31"/>
      <c r="C102" s="31" t="s">
        <v>9</v>
      </c>
      <c r="D102" s="63">
        <f>'[1]Rentabilidad 2022'!F103</f>
        <v>8.3953443528721472E-2</v>
      </c>
      <c r="E102" s="46">
        <v>0.10188421435195473</v>
      </c>
      <c r="F102" s="45" t="s">
        <v>23</v>
      </c>
      <c r="G102" s="46">
        <f>D102-E102</f>
        <v>-1.7930770823233258E-2</v>
      </c>
      <c r="H102" s="26">
        <f t="shared" si="17"/>
        <v>-0.17599164833614131</v>
      </c>
      <c r="I102" s="64"/>
    </row>
    <row r="103" spans="1:10" x14ac:dyDescent="0.3">
      <c r="A103" s="28" t="s">
        <v>10</v>
      </c>
      <c r="B103" s="28"/>
      <c r="C103" s="28"/>
      <c r="D103" s="63">
        <f>'[1]Rentabilidad 2022'!F104</f>
        <v>6.4040633323804386E-2</v>
      </c>
      <c r="E103" s="46">
        <v>8.3846161595197768E-2</v>
      </c>
      <c r="F103" s="45" t="s">
        <v>23</v>
      </c>
      <c r="G103" s="46">
        <f t="shared" ref="G103:G110" si="18">D103-E103</f>
        <v>-1.9805528271393383E-2</v>
      </c>
      <c r="H103" s="26">
        <f t="shared" si="17"/>
        <v>-0.23621270067212868</v>
      </c>
      <c r="I103" s="64"/>
    </row>
    <row r="104" spans="1:10" x14ac:dyDescent="0.3">
      <c r="A104" s="28" t="s">
        <v>11</v>
      </c>
      <c r="B104" s="28"/>
      <c r="C104" s="28"/>
      <c r="D104" s="63">
        <f>'[1]Rentabilidad 2022'!F105</f>
        <v>7.3952778447284651E-2</v>
      </c>
      <c r="E104" s="46">
        <v>9.3455416416201378E-2</v>
      </c>
      <c r="F104" s="45" t="s">
        <v>23</v>
      </c>
      <c r="G104" s="46">
        <f t="shared" si="18"/>
        <v>-1.9502637968916728E-2</v>
      </c>
      <c r="H104" s="26">
        <f t="shared" si="17"/>
        <v>-0.20868386998632818</v>
      </c>
      <c r="I104" s="64"/>
    </row>
    <row r="105" spans="1:10" x14ac:dyDescent="0.3">
      <c r="A105" s="28" t="s">
        <v>12</v>
      </c>
      <c r="B105" s="28"/>
      <c r="C105" s="28"/>
      <c r="D105" s="63">
        <f>'[1]Rentabilidad 2022'!F106</f>
        <v>6.0422254968580669E-2</v>
      </c>
      <c r="E105" s="46">
        <v>7.7120404674677845E-2</v>
      </c>
      <c r="F105" s="45" t="s">
        <v>23</v>
      </c>
      <c r="G105" s="46">
        <f t="shared" si="18"/>
        <v>-1.6698149706097176E-2</v>
      </c>
      <c r="H105" s="26">
        <f t="shared" si="17"/>
        <v>-0.21652051459709135</v>
      </c>
      <c r="I105" s="64"/>
    </row>
    <row r="106" spans="1:10" x14ac:dyDescent="0.3">
      <c r="A106" s="28" t="s">
        <v>13</v>
      </c>
      <c r="B106" s="28"/>
      <c r="C106" s="28"/>
      <c r="D106" s="63">
        <f>'[1]Rentabilidad 2022'!F107</f>
        <v>5.6104230916522502E-2</v>
      </c>
      <c r="E106" s="46">
        <v>7.869502386776861E-2</v>
      </c>
      <c r="F106" s="45" t="s">
        <v>23</v>
      </c>
      <c r="G106" s="46">
        <f t="shared" si="18"/>
        <v>-2.2590792951246108E-2</v>
      </c>
      <c r="H106" s="26">
        <f t="shared" si="17"/>
        <v>-0.28706761674290177</v>
      </c>
      <c r="I106" s="64"/>
    </row>
    <row r="107" spans="1:10" x14ac:dyDescent="0.3">
      <c r="A107" s="28" t="s">
        <v>27</v>
      </c>
      <c r="B107" s="28"/>
      <c r="C107" s="28"/>
      <c r="D107" s="63">
        <f>'[1]Rentabilidad 2022'!F111</f>
        <v>8.9684899693913037E-2</v>
      </c>
      <c r="E107" s="46">
        <v>0.11285782201868422</v>
      </c>
      <c r="F107" s="45" t="s">
        <v>23</v>
      </c>
      <c r="G107" s="46">
        <f t="shared" si="18"/>
        <v>-2.3172922324771181E-2</v>
      </c>
      <c r="H107" s="26">
        <f t="shared" si="17"/>
        <v>-0.20532845584185364</v>
      </c>
      <c r="I107" s="64"/>
    </row>
    <row r="108" spans="1:10" x14ac:dyDescent="0.3">
      <c r="A108" s="28" t="s">
        <v>43</v>
      </c>
      <c r="B108" s="28"/>
      <c r="C108" s="28"/>
      <c r="D108" s="63">
        <f>'[1]Rentabilidad 2022'!F109</f>
        <v>8.2087487617735544E-2</v>
      </c>
      <c r="E108" s="46">
        <v>9.7888229835295673E-2</v>
      </c>
      <c r="F108" s="45" t="s">
        <v>23</v>
      </c>
      <c r="G108" s="46">
        <f t="shared" si="18"/>
        <v>-1.5800742217560129E-2</v>
      </c>
      <c r="H108" s="26">
        <f t="shared" si="17"/>
        <v>-0.16141616049392321</v>
      </c>
      <c r="I108" s="64"/>
    </row>
    <row r="109" spans="1:10" x14ac:dyDescent="0.3">
      <c r="A109" s="28" t="s">
        <v>44</v>
      </c>
      <c r="B109" s="28"/>
      <c r="C109" s="28"/>
      <c r="D109" s="63">
        <f>'[1]Rentabilidad 2022'!F110</f>
        <v>8.0150710252316237E-2</v>
      </c>
      <c r="E109" s="46">
        <v>0.11059782538663354</v>
      </c>
      <c r="F109" s="45" t="s">
        <v>23</v>
      </c>
      <c r="G109" s="46">
        <f t="shared" si="18"/>
        <v>-3.0447115134317304E-2</v>
      </c>
      <c r="H109" s="26">
        <f t="shared" si="17"/>
        <v>-0.27529578477586442</v>
      </c>
      <c r="I109" s="64"/>
    </row>
    <row r="110" spans="1:10" ht="19.5" thickBot="1" x14ac:dyDescent="0.35">
      <c r="A110" s="28" t="s">
        <v>49</v>
      </c>
      <c r="B110" s="28"/>
      <c r="C110" s="28"/>
      <c r="D110" s="65">
        <f>'[1]Rentabilidad 2022'!F112</f>
        <v>0.10189999999999999</v>
      </c>
      <c r="E110" s="59">
        <v>9.4600000000000004E-2</v>
      </c>
      <c r="F110" s="66" t="s">
        <v>23</v>
      </c>
      <c r="G110" s="59">
        <f t="shared" si="18"/>
        <v>7.2999999999999871E-3</v>
      </c>
      <c r="H110" s="26">
        <f t="shared" si="17"/>
        <v>7.7167019027484005E-2</v>
      </c>
      <c r="I110" s="64"/>
    </row>
    <row r="111" spans="1:10" ht="18.75" thickTop="1" thickBot="1" x14ac:dyDescent="0.35">
      <c r="A111" s="6"/>
      <c r="B111" s="6"/>
      <c r="C111" s="6"/>
      <c r="D111" s="51"/>
      <c r="E111" s="39"/>
      <c r="F111" s="51"/>
      <c r="G111" s="41"/>
      <c r="H111" s="52"/>
      <c r="I111" s="64"/>
    </row>
    <row r="112" spans="1:10" ht="18" thickTop="1" x14ac:dyDescent="0.3">
      <c r="A112" s="21"/>
      <c r="B112" s="6"/>
      <c r="C112" s="22" t="s">
        <v>50</v>
      </c>
      <c r="D112" s="60"/>
      <c r="E112" s="61"/>
      <c r="F112" s="45"/>
      <c r="G112" s="29"/>
      <c r="H112" s="26"/>
      <c r="I112" s="6"/>
    </row>
    <row r="113" spans="1:10" x14ac:dyDescent="0.3">
      <c r="A113" s="42" t="s">
        <v>51</v>
      </c>
      <c r="B113" s="42"/>
      <c r="C113" s="42"/>
      <c r="D113" s="23">
        <f>'[1]Beneficios 2022'!B11</f>
        <v>21951</v>
      </c>
      <c r="E113" s="29">
        <v>21460</v>
      </c>
      <c r="F113" s="45" t="s">
        <v>23</v>
      </c>
      <c r="G113" s="29">
        <f>D113-E113</f>
        <v>491</v>
      </c>
      <c r="H113" s="62">
        <f>G113/E113</f>
        <v>2.2879776328052191E-2</v>
      </c>
      <c r="I113" s="6"/>
      <c r="J113" s="1" t="b">
        <f>D113='[1]Beneficios 2022'!$B$11</f>
        <v>1</v>
      </c>
    </row>
    <row r="114" spans="1:10" ht="18" thickBot="1" x14ac:dyDescent="0.35">
      <c r="A114" s="42" t="s">
        <v>52</v>
      </c>
      <c r="B114" s="42"/>
      <c r="C114" s="42"/>
      <c r="D114" s="35">
        <f>'[1]Beneficios 2022'!C11</f>
        <v>14655</v>
      </c>
      <c r="E114" s="36">
        <v>14326</v>
      </c>
      <c r="F114" s="66" t="s">
        <v>23</v>
      </c>
      <c r="G114" s="36">
        <f>D114-E114</f>
        <v>329</v>
      </c>
      <c r="H114" s="38">
        <f>G114/E114</f>
        <v>2.29652380287589E-2</v>
      </c>
      <c r="I114" s="6"/>
      <c r="J114" s="1" t="b">
        <f>D114='[1]Beneficios 2022'!$C$11</f>
        <v>1</v>
      </c>
    </row>
    <row r="115" spans="1:10" ht="18.75" thickTop="1" thickBot="1" x14ac:dyDescent="0.35">
      <c r="A115" s="67"/>
      <c r="B115" s="67"/>
      <c r="C115" s="67"/>
      <c r="D115" s="19"/>
      <c r="E115" s="39"/>
      <c r="F115" s="68"/>
      <c r="G115" s="41"/>
      <c r="H115" s="40"/>
      <c r="I115" s="6"/>
    </row>
    <row r="116" spans="1:10" ht="18" thickTop="1" x14ac:dyDescent="0.3">
      <c r="A116" s="21"/>
      <c r="B116" s="6"/>
      <c r="C116" s="22" t="s">
        <v>53</v>
      </c>
      <c r="D116" s="60"/>
      <c r="E116" s="61"/>
      <c r="F116" s="45"/>
      <c r="G116" s="29"/>
      <c r="H116" s="26"/>
      <c r="I116" s="6"/>
    </row>
    <row r="117" spans="1:10" x14ac:dyDescent="0.3">
      <c r="A117" s="42" t="s">
        <v>51</v>
      </c>
      <c r="B117" s="42"/>
      <c r="C117" s="42"/>
      <c r="D117" s="23">
        <f>'[1]Beneficios 2022'!F11</f>
        <v>33011</v>
      </c>
      <c r="E117" s="29">
        <v>31915</v>
      </c>
      <c r="F117" s="45" t="s">
        <v>23</v>
      </c>
      <c r="G117" s="29">
        <f>D117-E117</f>
        <v>1096</v>
      </c>
      <c r="H117" s="26">
        <f>G117/E117</f>
        <v>3.4341218862603794E-2</v>
      </c>
      <c r="I117" s="6"/>
      <c r="J117" s="1" t="b">
        <f>D117='[1]Beneficios 2022'!$F$11</f>
        <v>1</v>
      </c>
    </row>
    <row r="118" spans="1:10" ht="18" thickBot="1" x14ac:dyDescent="0.35">
      <c r="A118" s="42" t="s">
        <v>52</v>
      </c>
      <c r="B118" s="42"/>
      <c r="C118" s="42"/>
      <c r="D118" s="35">
        <f>'[1]Beneficios 2022'!G11</f>
        <v>12410</v>
      </c>
      <c r="E118" s="36">
        <v>12101</v>
      </c>
      <c r="F118" s="66" t="s">
        <v>23</v>
      </c>
      <c r="G118" s="36">
        <f>D118-E118</f>
        <v>309</v>
      </c>
      <c r="H118" s="38">
        <f>G118/E118</f>
        <v>2.5535079745475579E-2</v>
      </c>
      <c r="I118" s="6"/>
      <c r="J118" s="1" t="b">
        <f>'[1]Beneficios 2022'!$G$11=D118</f>
        <v>1</v>
      </c>
    </row>
    <row r="119" spans="1:10" ht="18.75" thickTop="1" thickBot="1" x14ac:dyDescent="0.35">
      <c r="A119" s="6"/>
      <c r="B119" s="6"/>
      <c r="C119" s="6"/>
      <c r="D119" s="51"/>
      <c r="E119" s="51"/>
      <c r="F119" s="51"/>
      <c r="G119" s="51"/>
      <c r="H119" s="52"/>
      <c r="I119" s="6"/>
    </row>
    <row r="120" spans="1:10" ht="18" thickTop="1" x14ac:dyDescent="0.3">
      <c r="A120" s="21"/>
      <c r="B120" s="6"/>
      <c r="C120" s="22" t="s">
        <v>54</v>
      </c>
      <c r="D120" s="60"/>
      <c r="E120" s="61"/>
      <c r="F120" s="45"/>
      <c r="G120" s="29"/>
      <c r="H120" s="26"/>
      <c r="I120" s="6"/>
    </row>
    <row r="121" spans="1:10" x14ac:dyDescent="0.3">
      <c r="A121" s="42" t="s">
        <v>55</v>
      </c>
      <c r="B121" s="42"/>
      <c r="C121" s="42"/>
      <c r="D121" s="23">
        <f>'[1]Beneficios 2022'!B28</f>
        <v>203843</v>
      </c>
      <c r="E121" s="29">
        <v>198455</v>
      </c>
      <c r="F121" s="45" t="s">
        <v>23</v>
      </c>
      <c r="G121" s="29">
        <f>D121-E121</f>
        <v>5388</v>
      </c>
      <c r="H121" s="26">
        <f>G121/E121</f>
        <v>2.7149731677206419E-2</v>
      </c>
      <c r="I121" s="6"/>
      <c r="J121" s="1" t="b">
        <f>D121='[1]Beneficios 2022'!$B$28</f>
        <v>1</v>
      </c>
    </row>
    <row r="122" spans="1:10" x14ac:dyDescent="0.3">
      <c r="A122" s="42" t="s">
        <v>56</v>
      </c>
      <c r="B122" s="42"/>
      <c r="C122" s="42"/>
      <c r="D122" s="23">
        <f>'[1]Beneficios 2022'!C28</f>
        <v>40</v>
      </c>
      <c r="E122" s="29">
        <v>39</v>
      </c>
      <c r="F122" s="45" t="s">
        <v>23</v>
      </c>
      <c r="G122" s="29">
        <f>D122-E122</f>
        <v>1</v>
      </c>
      <c r="H122" s="26">
        <f>G122/E122</f>
        <v>2.564102564102564E-2</v>
      </c>
      <c r="I122" s="6"/>
    </row>
    <row r="123" spans="1:10" x14ac:dyDescent="0.3">
      <c r="A123" s="42" t="s">
        <v>57</v>
      </c>
      <c r="B123" s="42"/>
      <c r="C123" s="42"/>
      <c r="D123" s="23">
        <f>'[1]Beneficios 2022'!D28</f>
        <v>193282</v>
      </c>
      <c r="E123" s="29">
        <v>187919</v>
      </c>
      <c r="F123" s="45" t="s">
        <v>23</v>
      </c>
      <c r="G123" s="29">
        <f>D123-E123</f>
        <v>5363</v>
      </c>
      <c r="H123" s="26">
        <f>G123/E123</f>
        <v>2.8538891756554687E-2</v>
      </c>
      <c r="I123" s="6"/>
      <c r="J123" s="1" t="b">
        <f>D123='[1]Beneficios 2022'!$D$28</f>
        <v>1</v>
      </c>
    </row>
    <row r="124" spans="1:10" x14ac:dyDescent="0.3">
      <c r="A124" s="42" t="s">
        <v>58</v>
      </c>
      <c r="B124" s="42"/>
      <c r="C124" s="42"/>
      <c r="D124" s="23">
        <f>+'[1]Beneficios 2022'!E28</f>
        <v>38013165235.400002</v>
      </c>
      <c r="E124" s="29">
        <v>36238490228.330002</v>
      </c>
      <c r="F124" s="45" t="s">
        <v>23</v>
      </c>
      <c r="G124" s="29">
        <f>D124-E124</f>
        <v>1774675007.0699997</v>
      </c>
      <c r="H124" s="26">
        <f>G124/E124</f>
        <v>4.8972101097153879E-2</v>
      </c>
      <c r="I124" s="6"/>
    </row>
    <row r="125" spans="1:10" x14ac:dyDescent="0.3">
      <c r="A125" s="69" t="s">
        <v>59</v>
      </c>
      <c r="B125" s="69"/>
      <c r="C125" s="69"/>
      <c r="D125" s="70"/>
      <c r="E125" s="70"/>
      <c r="F125" s="69"/>
      <c r="G125" s="69"/>
      <c r="H125" s="69"/>
    </row>
    <row r="126" spans="1:10" x14ac:dyDescent="0.3">
      <c r="A126" s="69" t="s">
        <v>60</v>
      </c>
      <c r="B126" s="69"/>
      <c r="C126" s="69"/>
      <c r="D126" s="70"/>
      <c r="E126" s="70"/>
      <c r="F126" s="69"/>
      <c r="G126" s="69"/>
      <c r="H126" s="69"/>
    </row>
    <row r="127" spans="1:10" ht="18.75" x14ac:dyDescent="0.3">
      <c r="A127" s="69" t="s">
        <v>61</v>
      </c>
      <c r="B127" s="69"/>
      <c r="C127" s="69"/>
      <c r="D127" s="70"/>
      <c r="E127" s="70"/>
      <c r="F127" s="69"/>
      <c r="G127" s="69"/>
      <c r="H127" s="69"/>
      <c r="I127" s="71"/>
    </row>
    <row r="128" spans="1:10" x14ac:dyDescent="0.3">
      <c r="A128" s="69" t="s">
        <v>62</v>
      </c>
      <c r="B128" s="69"/>
      <c r="C128" s="69"/>
      <c r="D128" s="70"/>
      <c r="E128" s="70"/>
      <c r="F128" s="69"/>
      <c r="G128" s="69"/>
      <c r="H128" s="69"/>
      <c r="I128" s="72"/>
    </row>
    <row r="129" spans="1:8" x14ac:dyDescent="0.3">
      <c r="A129" s="69" t="s">
        <v>63</v>
      </c>
      <c r="B129" s="69"/>
      <c r="C129" s="69"/>
      <c r="D129" s="70"/>
      <c r="E129" s="70"/>
      <c r="F129" s="69"/>
      <c r="G129" s="69"/>
      <c r="H129" s="69"/>
    </row>
    <row r="130" spans="1:8" x14ac:dyDescent="0.3">
      <c r="A130" s="69" t="s">
        <v>64</v>
      </c>
      <c r="B130" s="69"/>
      <c r="C130" s="69"/>
      <c r="D130" s="70"/>
      <c r="E130" s="70"/>
      <c r="F130" s="69"/>
      <c r="G130" s="69"/>
      <c r="H130" s="69"/>
    </row>
    <row r="131" spans="1:8" x14ac:dyDescent="0.3">
      <c r="A131" s="69" t="s">
        <v>65</v>
      </c>
      <c r="B131" s="69"/>
      <c r="C131" s="69"/>
      <c r="D131" s="70"/>
      <c r="E131" s="70"/>
      <c r="F131" s="69"/>
      <c r="G131" s="69"/>
      <c r="H131" s="69"/>
    </row>
    <row r="132" spans="1:8" x14ac:dyDescent="0.3">
      <c r="A132" s="69" t="s">
        <v>66</v>
      </c>
      <c r="B132" s="69"/>
      <c r="C132" s="69"/>
      <c r="D132" s="70"/>
      <c r="E132" s="70"/>
      <c r="F132" s="69"/>
      <c r="G132" s="69"/>
      <c r="H132" s="69"/>
    </row>
    <row r="133" spans="1:8" x14ac:dyDescent="0.3">
      <c r="A133" s="69" t="s">
        <v>67</v>
      </c>
      <c r="B133" s="69"/>
      <c r="C133" s="69"/>
      <c r="D133" s="70"/>
      <c r="E133" s="70"/>
      <c r="F133" s="69"/>
      <c r="G133" s="69"/>
      <c r="H133" s="69"/>
    </row>
    <row r="134" spans="1:8" x14ac:dyDescent="0.3">
      <c r="A134" s="69" t="s">
        <v>68</v>
      </c>
      <c r="B134" s="69"/>
      <c r="C134" s="69"/>
      <c r="D134" s="70"/>
      <c r="E134" s="70"/>
      <c r="F134" s="69"/>
      <c r="G134" s="69"/>
      <c r="H134" s="69"/>
    </row>
    <row r="135" spans="1:8" x14ac:dyDescent="0.3">
      <c r="A135" s="69" t="s">
        <v>69</v>
      </c>
      <c r="B135" s="69"/>
      <c r="C135" s="69"/>
      <c r="D135" s="70"/>
      <c r="E135" s="70"/>
      <c r="F135" s="69"/>
      <c r="G135" s="69"/>
      <c r="H135" s="69"/>
    </row>
    <row r="136" spans="1:8" x14ac:dyDescent="0.3">
      <c r="A136" s="69" t="s">
        <v>70</v>
      </c>
      <c r="B136" s="69"/>
      <c r="C136" s="69"/>
      <c r="D136" s="70"/>
      <c r="E136" s="70"/>
      <c r="F136" s="69"/>
      <c r="G136" s="69"/>
      <c r="H136" s="69"/>
    </row>
    <row r="137" spans="1:8" x14ac:dyDescent="0.3">
      <c r="A137" s="69" t="s">
        <v>71</v>
      </c>
      <c r="B137" s="69"/>
      <c r="C137" s="69"/>
      <c r="D137" s="70"/>
      <c r="E137" s="70"/>
      <c r="F137" s="69"/>
      <c r="G137" s="69"/>
      <c r="H137" s="69"/>
    </row>
    <row r="138" spans="1:8" x14ac:dyDescent="0.3">
      <c r="A138" s="69" t="s">
        <v>72</v>
      </c>
      <c r="B138" s="69"/>
      <c r="C138" s="69"/>
      <c r="D138" s="70"/>
      <c r="E138" s="70"/>
      <c r="F138" s="69"/>
      <c r="G138" s="69"/>
      <c r="H138" s="69"/>
    </row>
    <row r="139" spans="1:8" x14ac:dyDescent="0.3">
      <c r="A139" s="73"/>
      <c r="D139" s="74"/>
    </row>
  </sheetData>
  <mergeCells count="57">
    <mergeCell ref="A122:C122"/>
    <mergeCell ref="A123:C123"/>
    <mergeCell ref="A124:C124"/>
    <mergeCell ref="A110:C110"/>
    <mergeCell ref="A113:C113"/>
    <mergeCell ref="A114:C114"/>
    <mergeCell ref="A117:C117"/>
    <mergeCell ref="A118:C118"/>
    <mergeCell ref="A121:C121"/>
    <mergeCell ref="A104:C104"/>
    <mergeCell ref="A105:C105"/>
    <mergeCell ref="A106:C106"/>
    <mergeCell ref="A107:C107"/>
    <mergeCell ref="A108:C108"/>
    <mergeCell ref="A109:C109"/>
    <mergeCell ref="A94:C94"/>
    <mergeCell ref="A95:C95"/>
    <mergeCell ref="A96:C96"/>
    <mergeCell ref="A99:C99"/>
    <mergeCell ref="A101:C101"/>
    <mergeCell ref="A103:C103"/>
    <mergeCell ref="A88:C88"/>
    <mergeCell ref="A89:C89"/>
    <mergeCell ref="A90:C90"/>
    <mergeCell ref="A91:C91"/>
    <mergeCell ref="A92:C92"/>
    <mergeCell ref="A93:C93"/>
    <mergeCell ref="A75:C75"/>
    <mergeCell ref="A76:C76"/>
    <mergeCell ref="A79:C79"/>
    <mergeCell ref="A83:C83"/>
    <mergeCell ref="A85:C85"/>
    <mergeCell ref="A87:C87"/>
    <mergeCell ref="A64:C64"/>
    <mergeCell ref="A67:C67"/>
    <mergeCell ref="A68:C68"/>
    <mergeCell ref="A69:C69"/>
    <mergeCell ref="A72:C72"/>
    <mergeCell ref="A74:C74"/>
    <mergeCell ref="A57:C57"/>
    <mergeCell ref="A58:C58"/>
    <mergeCell ref="A59:C59"/>
    <mergeCell ref="A60:C60"/>
    <mergeCell ref="A61:C61"/>
    <mergeCell ref="A63:C63"/>
    <mergeCell ref="A47:C47"/>
    <mergeCell ref="A48:C48"/>
    <mergeCell ref="A49:C49"/>
    <mergeCell ref="A50:C50"/>
    <mergeCell ref="A51:C51"/>
    <mergeCell ref="A56:C56"/>
    <mergeCell ref="A9:C9"/>
    <mergeCell ref="A24:C24"/>
    <mergeCell ref="A39:C39"/>
    <mergeCell ref="A40:C40"/>
    <mergeCell ref="A43:C43"/>
    <mergeCell ref="A45:C45"/>
  </mergeCells>
  <printOptions horizontalCentered="1" verticalCentered="1"/>
  <pageMargins left="0.70866141732283472" right="0.70866141732283472" top="0" bottom="0" header="0.31496062992125984" footer="0.31496062992125984"/>
  <pageSetup paperSize="5" scale="34" orientation="portrait" horizontalDpi="1200" verticalDpi="1200" r:id="rId1"/>
  <rowBreaks count="1" manualBreakCount="1">
    <brk id="144" max="1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6" ma:contentTypeDescription="Crear nuevo documento." ma:contentTypeScope="" ma:versionID="833456873f7c6abc4df94d0407d57c09">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ddde179ebb2a3c03355eea842ef0b966"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CDDC4A-D5EB-4B20-AC18-7AA30DA928F0}"/>
</file>

<file path=customXml/itemProps2.xml><?xml version="1.0" encoding="utf-8"?>
<ds:datastoreItem xmlns:ds="http://schemas.openxmlformats.org/officeDocument/2006/customXml" ds:itemID="{8339D595-8F1B-4694-9AC7-2F88C1F8CD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RM Julio 2022</vt:lpstr>
      <vt:lpstr>'RM Julio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ctavarez</dc:creator>
  <cp:lastModifiedBy>ctavarez</cp:lastModifiedBy>
  <dcterms:created xsi:type="dcterms:W3CDTF">2022-08-18T14:24:37Z</dcterms:created>
  <dcterms:modified xsi:type="dcterms:W3CDTF">2022-08-18T14:25:07Z</dcterms:modified>
</cp:coreProperties>
</file>