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data cruda-portal OAI/2022/"/>
    </mc:Choice>
  </mc:AlternateContent>
  <xr:revisionPtr revIDLastSave="0" documentId="8_{A5ADFC24-1FC5-4444-A597-2C614138D12A}" xr6:coauthVersionLast="47" xr6:coauthVersionMax="47" xr10:uidLastSave="{00000000-0000-0000-0000-000000000000}"/>
  <bookViews>
    <workbookView xWindow="-120" yWindow="-120" windowWidth="29040" windowHeight="15840" xr2:uid="{A76FAB19-20DA-42F4-BE30-1615AE584177}"/>
  </bookViews>
  <sheets>
    <sheet name="RM Junio 2022" sheetId="1" r:id="rId1"/>
  </sheets>
  <externalReferences>
    <externalReference r:id="rId2"/>
    <externalReference r:id="rId3"/>
    <externalReference r:id="rId4"/>
  </externalReferences>
  <definedNames>
    <definedName name="_xlnm.Print_Area" localSheetId="0">'RM Junio 2022'!$A$1:$P$139</definedName>
    <definedName name="Área_de_impresión1">'[3]7.7.6'!$A$1:$AQ$58</definedName>
    <definedName name="Área_de_impresión2" localSheetId="0">'[3]7.7.6'!#REF!</definedName>
    <definedName name="Área_de_impresión2">'[3]7.7.6'!#REF!</definedName>
    <definedName name="CCI">'[3]7.7.6'!$A$1:$R$57</definedName>
    <definedName name="Compl">'[3]7.7.6'!$AA$1:$AJ$57</definedName>
    <definedName name="Exceso1" localSheetId="0">'[3]7.7.6'!#REF!</definedName>
    <definedName name="Exceso1">'[3]7.7.6'!#REF!</definedName>
    <definedName name="Exceso2" localSheetId="0">'[3]7.7.6'!#REF!</definedName>
    <definedName name="Exceso2">'[3]7.7.6'!#REF!</definedName>
    <definedName name="Print1">'[3]7.7.6'!$A$1:$AQ$58</definedName>
    <definedName name="Print2" localSheetId="0">'[3]7.7.6'!#REF!</definedName>
    <definedName name="Print2">'[3]7.7.6'!#REF!</definedName>
    <definedName name="RepFSS">'[3]7.7.6'!$T$1:$Y$57</definedName>
    <definedName name="Totales">'[3]7.7.6'!$A$1:$AP$58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4" i="1" l="1"/>
  <c r="G124" i="1" s="1"/>
  <c r="H124" i="1" s="1"/>
  <c r="H123" i="1"/>
  <c r="D123" i="1"/>
  <c r="G123" i="1" s="1"/>
  <c r="G122" i="1"/>
  <c r="H122" i="1" s="1"/>
  <c r="D122" i="1"/>
  <c r="D121" i="1"/>
  <c r="G121" i="1" s="1"/>
  <c r="H121" i="1" s="1"/>
  <c r="G118" i="1"/>
  <c r="H118" i="1" s="1"/>
  <c r="D118" i="1"/>
  <c r="D117" i="1"/>
  <c r="G117" i="1" s="1"/>
  <c r="H117" i="1" s="1"/>
  <c r="G114" i="1"/>
  <c r="H114" i="1" s="1"/>
  <c r="D114" i="1"/>
  <c r="D113" i="1"/>
  <c r="G113" i="1" s="1"/>
  <c r="H113" i="1" s="1"/>
  <c r="G110" i="1"/>
  <c r="H110" i="1" s="1"/>
  <c r="D110" i="1"/>
  <c r="H109" i="1"/>
  <c r="D109" i="1"/>
  <c r="G109" i="1" s="1"/>
  <c r="G108" i="1"/>
  <c r="H108" i="1" s="1"/>
  <c r="D108" i="1"/>
  <c r="D107" i="1"/>
  <c r="G107" i="1" s="1"/>
  <c r="H107" i="1" s="1"/>
  <c r="G106" i="1"/>
  <c r="H106" i="1" s="1"/>
  <c r="D106" i="1"/>
  <c r="D105" i="1"/>
  <c r="G105" i="1" s="1"/>
  <c r="H105" i="1" s="1"/>
  <c r="G104" i="1"/>
  <c r="H104" i="1" s="1"/>
  <c r="D104" i="1"/>
  <c r="D103" i="1"/>
  <c r="G103" i="1" s="1"/>
  <c r="H103" i="1" s="1"/>
  <c r="G102" i="1"/>
  <c r="H102" i="1" s="1"/>
  <c r="D102" i="1"/>
  <c r="H101" i="1"/>
  <c r="D101" i="1"/>
  <c r="G101" i="1" s="1"/>
  <c r="G100" i="1"/>
  <c r="H100" i="1" s="1"/>
  <c r="D100" i="1"/>
  <c r="D99" i="1"/>
  <c r="G99" i="1" s="1"/>
  <c r="H99" i="1" s="1"/>
  <c r="D96" i="1"/>
  <c r="D95" i="1"/>
  <c r="D94" i="1"/>
  <c r="D93" i="1"/>
  <c r="D92" i="1"/>
  <c r="D91" i="1"/>
  <c r="D90" i="1"/>
  <c r="D89" i="1"/>
  <c r="D88" i="1"/>
  <c r="D87" i="1"/>
  <c r="D86" i="1"/>
  <c r="D85" i="1"/>
  <c r="D84" i="1"/>
  <c r="D83" i="1"/>
  <c r="D80" i="1"/>
  <c r="D79" i="1"/>
  <c r="D78" i="1"/>
  <c r="D77" i="1"/>
  <c r="G77" i="1" s="1"/>
  <c r="D75" i="1"/>
  <c r="G75" i="1" s="1"/>
  <c r="H75" i="1" s="1"/>
  <c r="H73" i="1"/>
  <c r="D73" i="1"/>
  <c r="G73" i="1" s="1"/>
  <c r="H72" i="1"/>
  <c r="D72" i="1"/>
  <c r="G72" i="1" s="1"/>
  <c r="H71" i="1"/>
  <c r="D71" i="1"/>
  <c r="G71" i="1" s="1"/>
  <c r="H70" i="1"/>
  <c r="D70" i="1"/>
  <c r="G70" i="1" s="1"/>
  <c r="H69" i="1"/>
  <c r="D69" i="1"/>
  <c r="G69" i="1" s="1"/>
  <c r="H68" i="1"/>
  <c r="D68" i="1"/>
  <c r="G68" i="1" s="1"/>
  <c r="H67" i="1"/>
  <c r="D67" i="1"/>
  <c r="G67" i="1" s="1"/>
  <c r="D64" i="1"/>
  <c r="G64" i="1" s="1"/>
  <c r="H64" i="1" s="1"/>
  <c r="D63" i="1"/>
  <c r="G63" i="1" s="1"/>
  <c r="H63" i="1" s="1"/>
  <c r="D62" i="1"/>
  <c r="G62" i="1" s="1"/>
  <c r="H62" i="1" s="1"/>
  <c r="D61" i="1"/>
  <c r="G61" i="1" s="1"/>
  <c r="H61" i="1" s="1"/>
  <c r="D60" i="1"/>
  <c r="G60" i="1" s="1"/>
  <c r="H60" i="1" s="1"/>
  <c r="D59" i="1"/>
  <c r="G59" i="1" s="1"/>
  <c r="H59" i="1" s="1"/>
  <c r="D58" i="1"/>
  <c r="G58" i="1" s="1"/>
  <c r="H58" i="1" s="1"/>
  <c r="D57" i="1"/>
  <c r="G57" i="1" s="1"/>
  <c r="H57" i="1" s="1"/>
  <c r="D56" i="1"/>
  <c r="G56" i="1" s="1"/>
  <c r="H56" i="1" s="1"/>
  <c r="D55" i="1"/>
  <c r="G55" i="1" s="1"/>
  <c r="H55" i="1" s="1"/>
  <c r="D54" i="1"/>
  <c r="G54" i="1" s="1"/>
  <c r="H54" i="1" s="1"/>
  <c r="D53" i="1"/>
  <c r="G53" i="1" s="1"/>
  <c r="H53" i="1" s="1"/>
  <c r="D52" i="1"/>
  <c r="G52" i="1" s="1"/>
  <c r="H52" i="1" s="1"/>
  <c r="D51" i="1"/>
  <c r="G51" i="1" s="1"/>
  <c r="H51" i="1" s="1"/>
  <c r="D50" i="1"/>
  <c r="G50" i="1" s="1"/>
  <c r="H50" i="1" s="1"/>
  <c r="D49" i="1"/>
  <c r="G49" i="1" s="1"/>
  <c r="H49" i="1" s="1"/>
  <c r="D48" i="1"/>
  <c r="G48" i="1" s="1"/>
  <c r="H48" i="1" s="1"/>
  <c r="D47" i="1"/>
  <c r="G47" i="1" s="1"/>
  <c r="H47" i="1" s="1"/>
  <c r="D46" i="1"/>
  <c r="G46" i="1" s="1"/>
  <c r="H46" i="1" s="1"/>
  <c r="D45" i="1"/>
  <c r="G45" i="1" s="1"/>
  <c r="H45" i="1" s="1"/>
  <c r="D44" i="1"/>
  <c r="D43" i="1" s="1"/>
  <c r="D37" i="1"/>
  <c r="D36" i="1"/>
  <c r="D35" i="1"/>
  <c r="D34" i="1"/>
  <c r="D33" i="1"/>
  <c r="D32" i="1"/>
  <c r="D31" i="1"/>
  <c r="D30" i="1"/>
  <c r="D29" i="1"/>
  <c r="D28" i="1"/>
  <c r="D27" i="1"/>
  <c r="D26" i="1"/>
  <c r="D25" i="1"/>
  <c r="D24" i="1"/>
  <c r="D21" i="1"/>
  <c r="D20" i="1"/>
  <c r="D19" i="1"/>
  <c r="D18" i="1"/>
  <c r="D17" i="1"/>
  <c r="F16" i="1"/>
  <c r="D16" i="1"/>
  <c r="G16" i="1" s="1"/>
  <c r="H16" i="1" s="1"/>
  <c r="F15" i="1"/>
  <c r="D15" i="1"/>
  <c r="G15" i="1" s="1"/>
  <c r="H15" i="1" s="1"/>
  <c r="F14" i="1"/>
  <c r="D14" i="1"/>
  <c r="G14" i="1" s="1"/>
  <c r="H14" i="1" s="1"/>
  <c r="F13" i="1"/>
  <c r="D13" i="1"/>
  <c r="G13" i="1" s="1"/>
  <c r="H13" i="1" s="1"/>
  <c r="F12" i="1"/>
  <c r="D12" i="1"/>
  <c r="G12" i="1" s="1"/>
  <c r="H12" i="1" s="1"/>
  <c r="F11" i="1"/>
  <c r="D11" i="1"/>
  <c r="G11" i="1" s="1"/>
  <c r="H11" i="1" s="1"/>
  <c r="F10" i="1"/>
  <c r="D10" i="1"/>
  <c r="G10" i="1" s="1"/>
  <c r="H10" i="1" s="1"/>
  <c r="F9" i="1"/>
  <c r="D9" i="1"/>
  <c r="G9" i="1" s="1"/>
  <c r="H9" i="1" s="1"/>
  <c r="F8" i="1"/>
  <c r="D8" i="1"/>
  <c r="G8" i="1" s="1"/>
  <c r="H8" i="1" s="1"/>
  <c r="E6" i="1"/>
  <c r="D6" i="1"/>
  <c r="H4" i="1"/>
  <c r="D42" i="1" l="1"/>
  <c r="G43" i="1"/>
  <c r="H43" i="1" s="1"/>
  <c r="F43" i="1"/>
  <c r="G78" i="1"/>
  <c r="H78" i="1" s="1"/>
  <c r="D76" i="1"/>
  <c r="G83" i="1"/>
  <c r="H83" i="1" s="1"/>
  <c r="F83" i="1"/>
  <c r="G87" i="1"/>
  <c r="H87" i="1" s="1"/>
  <c r="G91" i="1"/>
  <c r="H91" i="1" s="1"/>
  <c r="F91" i="1"/>
  <c r="G95" i="1"/>
  <c r="H95" i="1" s="1"/>
  <c r="G17" i="1"/>
  <c r="H17" i="1" s="1"/>
  <c r="F17" i="1"/>
  <c r="G19" i="1"/>
  <c r="H19" i="1" s="1"/>
  <c r="F19" i="1"/>
  <c r="G21" i="1"/>
  <c r="H21" i="1" s="1"/>
  <c r="F21" i="1"/>
  <c r="G24" i="1"/>
  <c r="H24" i="1" s="1"/>
  <c r="G26" i="1"/>
  <c r="H26" i="1" s="1"/>
  <c r="F26" i="1"/>
  <c r="G28" i="1"/>
  <c r="H28" i="1" s="1"/>
  <c r="G30" i="1"/>
  <c r="H30" i="1" s="1"/>
  <c r="F30" i="1"/>
  <c r="G32" i="1"/>
  <c r="H32" i="1" s="1"/>
  <c r="G34" i="1"/>
  <c r="H34" i="1" s="1"/>
  <c r="F34" i="1"/>
  <c r="G36" i="1"/>
  <c r="H36" i="1" s="1"/>
  <c r="G79" i="1"/>
  <c r="H79" i="1" s="1"/>
  <c r="G84" i="1"/>
  <c r="H84" i="1" s="1"/>
  <c r="G88" i="1"/>
  <c r="H88" i="1" s="1"/>
  <c r="F88" i="1"/>
  <c r="G92" i="1"/>
  <c r="H92" i="1" s="1"/>
  <c r="G96" i="1"/>
  <c r="H96" i="1" s="1"/>
  <c r="F96" i="1"/>
  <c r="G93" i="1"/>
  <c r="H93" i="1" s="1"/>
  <c r="G44" i="1"/>
  <c r="H44" i="1" s="1"/>
  <c r="F44" i="1"/>
  <c r="G80" i="1"/>
  <c r="H80" i="1" s="1"/>
  <c r="G85" i="1"/>
  <c r="H85" i="1" s="1"/>
  <c r="F85" i="1"/>
  <c r="G89" i="1"/>
  <c r="H89" i="1" s="1"/>
  <c r="G18" i="1"/>
  <c r="H18" i="1" s="1"/>
  <c r="F18" i="1"/>
  <c r="G20" i="1"/>
  <c r="H20" i="1" s="1"/>
  <c r="F20" i="1"/>
  <c r="D23" i="1"/>
  <c r="G25" i="1"/>
  <c r="H25" i="1" s="1"/>
  <c r="G27" i="1"/>
  <c r="H27" i="1" s="1"/>
  <c r="F27" i="1"/>
  <c r="G29" i="1"/>
  <c r="H29" i="1" s="1"/>
  <c r="G31" i="1"/>
  <c r="H31" i="1" s="1"/>
  <c r="F31" i="1"/>
  <c r="G33" i="1"/>
  <c r="H33" i="1" s="1"/>
  <c r="G35" i="1"/>
  <c r="H35" i="1" s="1"/>
  <c r="F35" i="1"/>
  <c r="G37" i="1"/>
  <c r="H37" i="1" s="1"/>
  <c r="J44" i="1"/>
  <c r="D82" i="1"/>
  <c r="G86" i="1"/>
  <c r="H86" i="1" s="1"/>
  <c r="G90" i="1"/>
  <c r="H90" i="1" s="1"/>
  <c r="F90" i="1"/>
  <c r="G94" i="1"/>
  <c r="H94" i="1" s="1"/>
  <c r="F45" i="1"/>
  <c r="F46" i="1"/>
  <c r="F47" i="1"/>
  <c r="F48" i="1"/>
  <c r="F49" i="1"/>
  <c r="F50" i="1"/>
  <c r="F51" i="1"/>
  <c r="F52" i="1"/>
  <c r="F53" i="1"/>
  <c r="F54" i="1"/>
  <c r="F55" i="1"/>
  <c r="F56" i="1"/>
  <c r="F57" i="1"/>
  <c r="F58" i="1"/>
  <c r="F59" i="1"/>
  <c r="F60" i="1"/>
  <c r="F61" i="1"/>
  <c r="F62" i="1"/>
  <c r="F63" i="1"/>
  <c r="F64" i="1"/>
  <c r="G82" i="1" l="1"/>
  <c r="H82" i="1" s="1"/>
  <c r="F82" i="1"/>
  <c r="G23" i="1"/>
  <c r="H23" i="1" s="1"/>
  <c r="F23" i="1"/>
  <c r="D40" i="1"/>
  <c r="G40" i="1" s="1"/>
  <c r="H40" i="1" s="1"/>
  <c r="D39" i="1"/>
  <c r="G39" i="1" s="1"/>
  <c r="H39" i="1" s="1"/>
  <c r="F89" i="1"/>
  <c r="F93" i="1"/>
  <c r="F92" i="1"/>
  <c r="F84" i="1"/>
  <c r="F36" i="1"/>
  <c r="F32" i="1"/>
  <c r="F28" i="1"/>
  <c r="F24" i="1"/>
  <c r="F95" i="1"/>
  <c r="F87" i="1"/>
  <c r="G76" i="1"/>
  <c r="H76" i="1" s="1"/>
  <c r="D74" i="1"/>
  <c r="F94" i="1"/>
  <c r="F86" i="1"/>
  <c r="F37" i="1"/>
  <c r="F33" i="1"/>
  <c r="F29" i="1"/>
  <c r="F25" i="1"/>
  <c r="J42" i="1"/>
  <c r="G42" i="1"/>
  <c r="H42" i="1" s="1"/>
  <c r="F42" i="1"/>
  <c r="G74" i="1" l="1"/>
  <c r="H74" i="1" s="1"/>
  <c r="D66" i="1"/>
  <c r="G66" i="1" l="1"/>
  <c r="H66" i="1" s="1"/>
  <c r="F66" i="1"/>
  <c r="F78" i="1"/>
  <c r="F70" i="1"/>
  <c r="F75" i="1"/>
  <c r="F68" i="1"/>
  <c r="F79" i="1"/>
  <c r="F80" i="1"/>
  <c r="F67" i="1"/>
  <c r="F71" i="1"/>
  <c r="F77" i="1"/>
  <c r="F72" i="1"/>
  <c r="F69" i="1"/>
  <c r="F73" i="1"/>
  <c r="F76" i="1"/>
  <c r="F74" i="1"/>
</calcChain>
</file>

<file path=xl/sharedStrings.xml><?xml version="1.0" encoding="utf-8"?>
<sst xmlns="http://schemas.openxmlformats.org/spreadsheetml/2006/main" count="153" uniqueCount="74">
  <si>
    <t>Superintendencia de Pensiones</t>
  </si>
  <si>
    <t>Participación</t>
  </si>
  <si>
    <t>Variación</t>
  </si>
  <si>
    <t>Absoluta</t>
  </si>
  <si>
    <t>Relativa</t>
  </si>
  <si>
    <r>
      <t>Afiliados</t>
    </r>
    <r>
      <rPr>
        <vertAlign val="superscript"/>
        <sz val="12.5"/>
        <rFont val="Calibri"/>
        <family val="2"/>
        <scheme val="minor"/>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</si>
  <si>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</si>
  <si>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</si>
  <si>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</si>
  <si>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</si>
  <si>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</si>
  <si>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</si>
  <si>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</si>
  <si>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</si>
  <si>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</si>
  <si>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</si>
  <si>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</si>
  <si>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</si>
  <si>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</si>
  <si>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</si>
  <si>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rFont val="Calibri"/>
        <family val="2"/>
        <scheme val="minor"/>
      </rPr>
      <t>2</t>
    </r>
  </si>
  <si>
    <r>
      <t>Banco de Reservas</t>
    </r>
    <r>
      <rPr>
        <i/>
        <vertAlign val="superscript"/>
        <sz val="12.5"/>
        <rFont val="Calibri"/>
        <family val="2"/>
        <scheme val="minor"/>
      </rPr>
      <t>2</t>
    </r>
  </si>
  <si>
    <r>
      <t>Sin individualizar</t>
    </r>
    <r>
      <rPr>
        <i/>
        <vertAlign val="superscript"/>
        <sz val="12.5"/>
        <rFont val="Calibri"/>
        <family val="2"/>
        <scheme val="minor"/>
      </rPr>
      <t>3</t>
    </r>
  </si>
  <si>
    <r>
      <t>Densidad de cotizantes</t>
    </r>
    <r>
      <rPr>
        <vertAlign val="superscript"/>
        <sz val="12.5"/>
        <rFont val="Calibri"/>
        <family val="2"/>
        <scheme val="minor"/>
      </rPr>
      <t>4</t>
    </r>
  </si>
  <si>
    <t>n/a</t>
  </si>
  <si>
    <r>
      <t>Participación mercado potencial cotizantes</t>
    </r>
    <r>
      <rPr>
        <vertAlign val="superscript"/>
        <sz val="12.5"/>
        <rFont val="Calibri"/>
        <family val="2"/>
        <scheme val="minor"/>
      </rPr>
      <t>5</t>
    </r>
  </si>
  <si>
    <r>
      <t>Recaudación mensual individualizada</t>
    </r>
    <r>
      <rPr>
        <vertAlign val="superscript"/>
        <sz val="12.5"/>
        <rFont val="Calibri"/>
        <family val="2"/>
        <scheme val="minor"/>
      </rPr>
      <t xml:space="preserve"> </t>
    </r>
    <r>
      <rPr>
        <sz val="12.5"/>
        <rFont val="Calibri"/>
        <family val="2"/>
        <scheme val="minor"/>
      </rPr>
      <t>(RD$)</t>
    </r>
  </si>
  <si>
    <t>Subtotal Aportes CCI</t>
  </si>
  <si>
    <t>Fondo de Solidaridad Social</t>
  </si>
  <si>
    <t>Seguro de Discapacidad y Sobrevivencia</t>
  </si>
  <si>
    <r>
      <t>Comisión AFP</t>
    </r>
    <r>
      <rPr>
        <i/>
        <vertAlign val="superscript"/>
        <sz val="12.5"/>
        <rFont val="Calibri"/>
        <family val="2"/>
        <scheme val="minor"/>
      </rPr>
      <t>6</t>
    </r>
  </si>
  <si>
    <t>Intereses</t>
  </si>
  <si>
    <t>Recargos</t>
  </si>
  <si>
    <r>
      <t>Operación DIDA</t>
    </r>
    <r>
      <rPr>
        <i/>
        <vertAlign val="superscript"/>
        <sz val="12.5"/>
        <rFont val="Calibri"/>
        <family val="2"/>
        <scheme val="minor"/>
      </rPr>
      <t>7</t>
    </r>
  </si>
  <si>
    <r>
      <t>Operación TSS</t>
    </r>
    <r>
      <rPr>
        <i/>
        <vertAlign val="superscript"/>
        <sz val="12.5"/>
        <rFont val="Calibri"/>
        <family val="2"/>
        <scheme val="minor"/>
      </rPr>
      <t>7</t>
    </r>
  </si>
  <si>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</si>
  <si>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</si>
  <si>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</si>
  <si>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</si>
  <si>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</si>
  <si>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</si>
  <si>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</si>
  <si>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</si>
  <si>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</si>
  <si>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</si>
  <si>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</si>
  <si>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i/>
        <vertAlign val="superscript"/>
        <sz val="12.5"/>
        <rFont val="Calibri"/>
        <family val="2"/>
        <scheme val="minor"/>
      </rPr>
      <t>8</t>
    </r>
  </si>
  <si>
    <r>
      <t>Planes Complementarios</t>
    </r>
    <r>
      <rPr>
        <vertAlign val="superscript"/>
        <sz val="12.5"/>
        <rFont val="Calibri"/>
        <family val="2"/>
        <scheme val="minor"/>
      </rPr>
      <t>9</t>
    </r>
  </si>
  <si>
    <r>
      <t>Rentabilidad de los fondos de pensiones</t>
    </r>
    <r>
      <rPr>
        <vertAlign val="superscript"/>
        <sz val="12.5"/>
        <rFont val="Calibri"/>
        <family val="2"/>
        <scheme val="minor"/>
      </rPr>
      <t>10</t>
    </r>
  </si>
  <si>
    <r>
      <t>Promedio</t>
    </r>
    <r>
      <rPr>
        <i/>
        <vertAlign val="superscript"/>
        <sz val="12.5"/>
        <rFont val="Calibri"/>
        <family val="2"/>
        <scheme val="minor"/>
      </rPr>
      <t>11</t>
    </r>
  </si>
  <si>
    <r>
      <t>INABIMA</t>
    </r>
    <r>
      <rPr>
        <i/>
        <vertAlign val="superscript"/>
        <sz val="12.5"/>
        <rFont val="Calibri"/>
        <family val="2"/>
        <scheme val="minor"/>
      </rPr>
      <t>12</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</si>
  <si>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</si>
  <si>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</si>
  <si>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</si>
  <si>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</si>
  <si>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</si>
  <si>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</si>
  <si>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</si>
  <si>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</si>
  <si>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</si>
  <si>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</si>
  <si>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t>1 Incluyen afiliados fallecidos y afiliados que han recibido algun tipo de beneficio.</t>
  </si>
  <si>
    <t xml:space="preserve">2La factura del Banco Central se paga en ocasiones fuera del período referido en la publicación, motivo por el cual se presentan cifras muy discordantes entre un mes y otro. </t>
  </si>
  <si>
    <t>3Se refiere a los afiliados y/o cotizantes que no han elegido su AFP.</t>
  </si>
  <si>
    <t>4Calculada sobre la base de afiliados acumulados.</t>
  </si>
  <si>
    <r>
      <rPr>
        <vertAlign val="superscript"/>
        <sz val="9"/>
        <rFont val="Calibri"/>
        <family val="2"/>
        <scheme val="minor"/>
      </rPr>
      <t>5</t>
    </r>
    <r>
      <rPr>
        <sz val="9"/>
        <rFont val="Calibri"/>
        <family val="2"/>
        <scheme val="minor"/>
      </rPr>
      <t>El mercado potencial usado para el año 2020 es de 2,859,490 según las estimaciones realizadas por la SIPEN a partir de la Encuesta Nacional Continua de Fuerza de Trabajo del Banco Central de la República Dominicana.</t>
    </r>
  </si>
  <si>
    <r>
      <rPr>
        <vertAlign val="superscript"/>
        <sz val="9"/>
        <rFont val="Calibri"/>
        <family val="2"/>
        <scheme val="minor"/>
      </rPr>
      <t>6</t>
    </r>
    <r>
      <rPr>
        <sz val="9"/>
        <rFont val="Calibri"/>
        <family val="2"/>
        <scheme val="minor"/>
      </rPr>
      <t>Corresponde a facturas pagadas antes de la promulgación de la Ley 13-20 que modifica el esquema de comisiones de las AFP de la Ley 87-01.</t>
    </r>
  </si>
  <si>
    <r>
      <rPr>
        <vertAlign val="superscript"/>
        <sz val="9"/>
        <rFont val="Calibri"/>
        <family val="2"/>
        <scheme val="minor"/>
      </rPr>
      <t>7</t>
    </r>
    <r>
      <rPr>
        <sz val="9"/>
        <rFont val="Calibri"/>
        <family val="2"/>
        <scheme val="minor"/>
      </rPr>
      <t>Montos individualizados a partir de la promulagación de la Ley 13-20 que modifica la Ley 87-01.</t>
    </r>
  </si>
  <si>
    <t>8Este monto expresado en pesos representa las inversiones del fondo de INABIMA en el Banco Central de la República Dominicana y en el Ministerio de Hacienda.</t>
  </si>
  <si>
    <t>9En diciembre de 2019, AFP Siembra cesó el contrato de administración del portafolio de inversiones con la Asociación de Administradora de Fondos de Jubilaciones, Inc., por lo que en lo adelante, el mismo será autogestionado.</t>
  </si>
  <si>
    <t>10Rentabilidad nominal de los últimos 12 meses.</t>
  </si>
  <si>
    <t>11Promedio ponderado sobre la base del patrimonio de los fondos de pensiones (no incluye Ministerio de Hacienda).</t>
  </si>
  <si>
    <t>12Las inversiones del fondo de pensiones del INABIMA se rigen de conformidad con lo establecido en la Ley 451-08 que modifica la Ley General de Educación No.66-97, y por tanto no están sujetas a la normativa de la CCRyLI.</t>
  </si>
  <si>
    <t xml:space="preserve">  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</si>
</sst>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00"/>
  </numFmts>
  <fonts count="11" x14ac:knownFonts="1">
    <font>
      <sz val="11"/>
      <color theme="1"/>
      <name val="Calibri"/>
      <family val="2"/>
      <scheme val="minor"/>
    </font>
    <font>
      <sz val="10"/>
      <name val="Arial"/>
      <family val="2"/>
    </font>
    <font>
      <sz val="12.5"/>
      <name val="Calibri"/>
      <family val="2"/>
      <scheme val="minor"/>
    </font>
    <font>
      <b/>
      <sz val="12.5"/>
      <name val="Calibri"/>
      <family val="2"/>
      <scheme val="minor"/>
    </font>
    <font>
      <sz val="18"/>
      <name val="Calibri"/>
      <family val="2"/>
      <scheme val="minor"/>
    </font>
    <font>
      <vertAlign val="superscript"/>
      <sz val="12.5"/>
      <name val="Calibri"/>
      <family val="2"/>
      <scheme val="minor"/>
    </font>
    <font>
      <i/>
      <sz val="12.5"/>
      <name val="Calibri"/>
      <family val="2"/>
      <scheme val="minor"/>
    </font>
    <font>
      <i/>
      <vertAlign val="superscript"/>
      <sz val="12.5"/>
      <name val="Calibri"/>
      <family val="2"/>
      <scheme val="minor"/>
    </font>
    <font>
      <i/>
      <u/>
      <sz val="12.5"/>
      <name val="Calibri"/>
      <family val="2"/>
      <scheme val="minor"/>
    </font>
    <font>
      <sz val="9"/>
      <name val="Calibri"/>
      <family val="2"/>
      <scheme val="minor"/>
    </font>
    <font>
      <vertAlign val="superscript"/>
      <sz val="9"/>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medium">
        <color theme="0"/>
      </bottom>
      <diagonal/>
    </border>
    <border>
      <left/>
      <right style="thick">
        <color theme="0"/>
      </right>
      <top/>
      <bottom/>
      <diagonal/>
    </border>
    <border>
      <left style="thick">
        <color theme="0"/>
      </left>
      <right style="thick">
        <color theme="0"/>
      </right>
      <top/>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s>
  <cellStyleXfs count="6">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2" applyFont="1"/>
    <xf numFmtId="0" fontId="3" fillId="0" borderId="0" xfId="3" applyFont="1" applyAlignment="1">
      <alignment vertical="center"/>
    </xf>
    <xf numFmtId="0" fontId="4" fillId="0" borderId="0" xfId="3" applyFont="1" applyAlignment="1">
      <alignment horizontal="right" vertical="center"/>
    </xf>
    <xf numFmtId="0" fontId="3" fillId="0" borderId="0" xfId="3" applyFont="1"/>
    <xf numFmtId="0" fontId="4" fillId="0" borderId="0" xfId="3" applyFont="1" applyAlignment="1">
      <alignment horizontal="right"/>
    </xf>
    <xf numFmtId="0" fontId="2" fillId="0" borderId="1" xfId="2" applyFont="1" applyBorder="1"/>
    <xf numFmtId="0" fontId="3" fillId="2" borderId="1" xfId="3" applyFont="1" applyFill="1" applyBorder="1"/>
    <xf numFmtId="0" fontId="2" fillId="0" borderId="0" xfId="3" applyFont="1"/>
    <xf numFmtId="3" fontId="2" fillId="2" borderId="2" xfId="3" applyNumberFormat="1" applyFont="1" applyFill="1" applyBorder="1" applyAlignment="1">
      <alignment horizontal="center"/>
    </xf>
    <xf numFmtId="0" fontId="2" fillId="2" borderId="0" xfId="2" applyFont="1" applyFill="1"/>
    <xf numFmtId="0" fontId="2" fillId="2" borderId="0" xfId="3" applyFont="1" applyFill="1"/>
    <xf numFmtId="0" fontId="2" fillId="2" borderId="0" xfId="3" applyFont="1" applyFill="1" applyAlignment="1">
      <alignment horizontal="right"/>
    </xf>
    <xf numFmtId="3" fontId="2" fillId="2" borderId="0" xfId="3" applyNumberFormat="1" applyFont="1" applyFill="1" applyAlignment="1">
      <alignment horizontal="center"/>
    </xf>
    <xf numFmtId="164" fontId="2" fillId="2" borderId="3" xfId="4" applyNumberFormat="1" applyFont="1" applyFill="1" applyBorder="1" applyAlignment="1">
      <alignment horizontal="center"/>
    </xf>
    <xf numFmtId="3" fontId="2" fillId="2" borderId="3" xfId="3" applyNumberFormat="1" applyFont="1" applyFill="1" applyBorder="1" applyAlignment="1">
      <alignment horizontal="center"/>
    </xf>
    <xf numFmtId="164" fontId="2" fillId="2" borderId="0" xfId="4" applyNumberFormat="1" applyFont="1" applyFill="1" applyBorder="1" applyAlignment="1">
      <alignment horizontal="center"/>
    </xf>
    <xf numFmtId="3" fontId="2" fillId="0" borderId="0" xfId="3" applyNumberFormat="1" applyFont="1"/>
    <xf numFmtId="0" fontId="6" fillId="2" borderId="0" xfId="3" applyFont="1" applyFill="1" applyAlignment="1">
      <alignment horizontal="right"/>
    </xf>
    <xf numFmtId="0" fontId="6" fillId="2" borderId="0" xfId="3" applyFont="1" applyFill="1" applyAlignment="1">
      <alignment horizontal="right"/>
    </xf>
    <xf numFmtId="3" fontId="2" fillId="2" borderId="2" xfId="4" applyNumberFormat="1" applyFont="1" applyFill="1" applyBorder="1" applyAlignment="1">
      <alignment horizontal="center"/>
    </xf>
    <xf numFmtId="3" fontId="2" fillId="2" borderId="0" xfId="4" applyNumberFormat="1" applyFont="1" applyFill="1" applyBorder="1" applyAlignment="1">
      <alignment horizontal="center"/>
    </xf>
    <xf numFmtId="0" fontId="6" fillId="2" borderId="0" xfId="3" applyFont="1" applyFill="1"/>
    <xf numFmtId="3" fontId="2" fillId="2" borderId="4" xfId="4" applyNumberFormat="1" applyFont="1" applyFill="1" applyBorder="1" applyAlignment="1">
      <alignment horizontal="center"/>
    </xf>
    <xf numFmtId="3" fontId="2" fillId="2" borderId="5" xfId="4" applyNumberFormat="1" applyFont="1" applyFill="1" applyBorder="1" applyAlignment="1">
      <alignment horizontal="center"/>
    </xf>
    <xf numFmtId="164" fontId="2" fillId="2" borderId="6" xfId="4" applyNumberFormat="1" applyFont="1" applyFill="1" applyBorder="1" applyAlignment="1">
      <alignment horizontal="center"/>
    </xf>
    <xf numFmtId="3" fontId="2" fillId="2" borderId="6" xfId="3" applyNumberFormat="1" applyFont="1" applyFill="1" applyBorder="1" applyAlignment="1">
      <alignment horizontal="center"/>
    </xf>
    <xf numFmtId="164" fontId="2" fillId="2" borderId="4" xfId="4" applyNumberFormat="1" applyFont="1" applyFill="1" applyBorder="1" applyAlignment="1">
      <alignment horizontal="center"/>
    </xf>
    <xf numFmtId="0" fontId="2" fillId="2" borderId="0" xfId="3" applyFont="1" applyFill="1" applyAlignment="1">
      <alignment horizontal="center"/>
    </xf>
    <xf numFmtId="3" fontId="2" fillId="2" borderId="7" xfId="3" applyNumberFormat="1" applyFont="1" applyFill="1" applyBorder="1" applyAlignment="1">
      <alignment horizontal="center"/>
    </xf>
    <xf numFmtId="3" fontId="2" fillId="2" borderId="8" xfId="4" applyNumberFormat="1" applyFont="1" applyFill="1" applyBorder="1" applyAlignment="1">
      <alignment horizontal="center"/>
    </xf>
    <xf numFmtId="164" fontId="2" fillId="2" borderId="9" xfId="4" applyNumberFormat="1" applyFont="1" applyFill="1" applyBorder="1" applyAlignment="1">
      <alignment horizontal="center"/>
    </xf>
    <xf numFmtId="3" fontId="2" fillId="2" borderId="9" xfId="3" applyNumberFormat="1" applyFont="1" applyFill="1" applyBorder="1" applyAlignment="1">
      <alignment horizontal="center"/>
    </xf>
    <xf numFmtId="164" fontId="2" fillId="2" borderId="8" xfId="4" applyNumberFormat="1" applyFont="1" applyFill="1" applyBorder="1" applyAlignment="1">
      <alignment horizontal="center"/>
    </xf>
    <xf numFmtId="0" fontId="2" fillId="2" borderId="0" xfId="3" applyFont="1" applyFill="1" applyAlignment="1">
      <alignment horizontal="right"/>
    </xf>
    <xf numFmtId="10" fontId="2" fillId="2" borderId="2" xfId="4" applyNumberFormat="1" applyFont="1" applyFill="1" applyBorder="1" applyAlignment="1">
      <alignment horizontal="center" vertical="center"/>
    </xf>
    <xf numFmtId="10" fontId="2" fillId="2" borderId="0" xfId="4" applyNumberFormat="1" applyFont="1" applyFill="1" applyBorder="1" applyAlignment="1">
      <alignment horizontal="center" vertical="center"/>
    </xf>
    <xf numFmtId="165" fontId="2" fillId="2" borderId="3" xfId="5" applyNumberFormat="1" applyFont="1" applyFill="1" applyBorder="1" applyAlignment="1">
      <alignment horizontal="center" wrapText="1"/>
    </xf>
    <xf numFmtId="10" fontId="2" fillId="2" borderId="3" xfId="4" applyNumberFormat="1" applyFont="1" applyFill="1" applyBorder="1" applyAlignment="1">
      <alignment horizontal="center"/>
    </xf>
    <xf numFmtId="0" fontId="2" fillId="2" borderId="0" xfId="3" applyFont="1" applyFill="1" applyAlignment="1">
      <alignment horizontal="right" wrapText="1"/>
    </xf>
    <xf numFmtId="10" fontId="2" fillId="2" borderId="2" xfId="3" applyNumberFormat="1" applyFont="1" applyFill="1" applyBorder="1" applyAlignment="1">
      <alignment horizontal="center"/>
    </xf>
    <xf numFmtId="10" fontId="2" fillId="2" borderId="0" xfId="4" applyNumberFormat="1" applyFont="1" applyFill="1" applyBorder="1" applyAlignment="1">
      <alignment horizontal="center"/>
    </xf>
    <xf numFmtId="4" fontId="2" fillId="2" borderId="4" xfId="3" applyNumberFormat="1" applyFont="1" applyFill="1" applyBorder="1" applyAlignment="1">
      <alignment horizontal="center"/>
    </xf>
    <xf numFmtId="0" fontId="2" fillId="2" borderId="6" xfId="3" applyFont="1" applyFill="1" applyBorder="1" applyAlignment="1">
      <alignment horizontal="center"/>
    </xf>
    <xf numFmtId="164" fontId="2" fillId="2" borderId="4" xfId="3" applyNumberFormat="1" applyFont="1" applyFill="1" applyBorder="1" applyAlignment="1">
      <alignment horizontal="center"/>
    </xf>
    <xf numFmtId="0" fontId="2" fillId="2" borderId="0" xfId="2" applyFont="1" applyFill="1" applyAlignment="1">
      <alignment horizontal="right"/>
    </xf>
    <xf numFmtId="3" fontId="2" fillId="2" borderId="2" xfId="2" applyNumberFormat="1" applyFont="1" applyFill="1" applyBorder="1" applyAlignment="1">
      <alignment horizontal="center"/>
    </xf>
    <xf numFmtId="166" fontId="2" fillId="0" borderId="0" xfId="2" applyNumberFormat="1" applyFont="1"/>
    <xf numFmtId="0" fontId="8" fillId="2" borderId="0" xfId="3" applyFont="1" applyFill="1" applyAlignment="1">
      <alignment horizontal="right"/>
    </xf>
    <xf numFmtId="0" fontId="8" fillId="2" borderId="0" xfId="3" applyFont="1" applyFill="1" applyAlignment="1">
      <alignment horizontal="right"/>
    </xf>
    <xf numFmtId="43" fontId="2" fillId="2" borderId="2" xfId="2" applyNumberFormat="1" applyFont="1" applyFill="1" applyBorder="1"/>
    <xf numFmtId="3" fontId="2" fillId="2" borderId="4" xfId="3" applyNumberFormat="1" applyFont="1" applyFill="1" applyBorder="1" applyAlignment="1">
      <alignment horizontal="center"/>
    </xf>
    <xf numFmtId="0" fontId="2" fillId="2" borderId="4" xfId="3" applyFont="1" applyFill="1" applyBorder="1" applyAlignment="1">
      <alignment horizontal="center"/>
    </xf>
    <xf numFmtId="0" fontId="2" fillId="2" borderId="2" xfId="3" applyFont="1" applyFill="1" applyBorder="1" applyAlignment="1">
      <alignment horizontal="center"/>
    </xf>
    <xf numFmtId="164" fontId="2" fillId="2" borderId="0" xfId="3" applyNumberFormat="1" applyFont="1" applyFill="1" applyAlignment="1">
      <alignment horizontal="center"/>
    </xf>
    <xf numFmtId="10" fontId="2" fillId="2" borderId="2" xfId="4" applyNumberFormat="1" applyFont="1" applyFill="1" applyBorder="1" applyAlignment="1">
      <alignment horizontal="center"/>
    </xf>
    <xf numFmtId="10" fontId="2" fillId="2" borderId="0" xfId="1" applyNumberFormat="1" applyFont="1" applyFill="1" applyBorder="1" applyAlignment="1">
      <alignment horizontal="center"/>
    </xf>
    <xf numFmtId="0" fontId="2" fillId="2" borderId="0" xfId="3" applyFont="1" applyFill="1" applyAlignment="1">
      <alignment horizontal="left"/>
    </xf>
    <xf numFmtId="0" fontId="2" fillId="2" borderId="5" xfId="3" applyFont="1" applyFill="1" applyBorder="1" applyAlignment="1">
      <alignment horizontal="center"/>
    </xf>
    <xf numFmtId="165" fontId="2" fillId="2" borderId="6" xfId="5" applyNumberFormat="1" applyFont="1" applyFill="1" applyBorder="1" applyAlignment="1">
      <alignment horizontal="center" wrapText="1"/>
    </xf>
    <xf numFmtId="0" fontId="2" fillId="2" borderId="3" xfId="3" applyFont="1" applyFill="1" applyBorder="1" applyAlignment="1">
      <alignment horizontal="center"/>
    </xf>
    <xf numFmtId="0" fontId="9" fillId="0" borderId="0" xfId="3" applyFont="1"/>
    <xf numFmtId="0" fontId="5" fillId="0" borderId="0" xfId="2" applyFont="1" applyAlignment="1">
      <alignment vertical="center" wrapText="1" shrinkToFit="1"/>
    </xf>
    <xf numFmtId="0" fontId="2" fillId="0" borderId="0" xfId="2" applyFont="1" applyAlignment="1">
      <alignment vertical="center" wrapText="1" shrinkToFit="1"/>
    </xf>
    <xf numFmtId="0" fontId="9" fillId="0" borderId="0" xfId="2" applyFont="1"/>
  </cellXfs>
  <cellStyles count="6">
    <cellStyle name="Millares 3 2" xfId="5" xr:uid="{214422ED-61D8-462C-A772-0167B8F50434}"/>
    <cellStyle name="Normal" xfId="0" builtinId="0"/>
    <cellStyle name="Normal 3 2" xfId="2" xr:uid="{026DB2F9-E029-4EB5-8149-6F58531C30AF}"/>
    <cellStyle name="Normal 4 9 2" xfId="3" xr:uid="{7C4EE50F-FA36-42C2-932B-6E15639EE071}"/>
    <cellStyle name="Porcentaje" xfId="1" builtinId="5"/>
    <cellStyle name="Porcentual 3 2" xfId="4" xr:uid="{F16CBACF-7096-4C10-AA3F-CC89B1BA5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Resumen%20data%20cruda-portal%20OAI/1.DATOS/DATOS%20RESUMEN%20ESTADISTICO%202022%20MK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c/cuc/Estudio/1An&#225;lisis%20y%20Estad&#237;sticas/Resumen%20Estad&#237;stico/Datos/DATOS%20RESUMEN%20ESTADISTICO%202018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9">
          <cell r="K9" t="str">
            <v>Junio-2022</v>
          </cell>
          <cell r="L9" t="str">
            <v>Marzo-2022</v>
          </cell>
        </row>
        <row r="23">
          <cell r="E23" t="str">
            <v>Resumen estadístico previsional al 30 de junio de 2022</v>
          </cell>
        </row>
      </sheetData>
      <sheetData sheetId="2">
        <row r="96">
          <cell r="G96">
            <v>65032</v>
          </cell>
        </row>
        <row r="97">
          <cell r="G97">
            <v>1348730</v>
          </cell>
        </row>
        <row r="98">
          <cell r="G98">
            <v>10490</v>
          </cell>
        </row>
        <row r="99">
          <cell r="G99">
            <v>1398824</v>
          </cell>
        </row>
        <row r="100">
          <cell r="G100">
            <v>605452</v>
          </cell>
        </row>
        <row r="101">
          <cell r="G101">
            <v>32602</v>
          </cell>
        </row>
        <row r="102">
          <cell r="G102">
            <v>952849</v>
          </cell>
        </row>
        <row r="104">
          <cell r="G104">
            <v>1357</v>
          </cell>
        </row>
        <row r="105">
          <cell r="G105">
            <v>2571</v>
          </cell>
        </row>
        <row r="106">
          <cell r="G106">
            <v>130959</v>
          </cell>
        </row>
        <row r="108">
          <cell r="G108">
            <v>106520</v>
          </cell>
        </row>
      </sheetData>
      <sheetData sheetId="3">
        <row r="101">
          <cell r="G101">
            <v>32054</v>
          </cell>
        </row>
        <row r="102">
          <cell r="G102">
            <v>516331</v>
          </cell>
        </row>
        <row r="103">
          <cell r="G103">
            <v>7284</v>
          </cell>
        </row>
        <row r="104">
          <cell r="G104">
            <v>619747</v>
          </cell>
        </row>
        <row r="105">
          <cell r="G105">
            <v>272717</v>
          </cell>
        </row>
        <row r="106">
          <cell r="G106">
            <v>16671</v>
          </cell>
        </row>
        <row r="107">
          <cell r="G107">
            <v>401754</v>
          </cell>
        </row>
        <row r="109">
          <cell r="G109">
            <v>329</v>
          </cell>
        </row>
        <row r="110">
          <cell r="G110">
            <v>219</v>
          </cell>
        </row>
        <row r="111">
          <cell r="G111">
            <v>107611</v>
          </cell>
        </row>
        <row r="113">
          <cell r="G113">
            <v>28490</v>
          </cell>
        </row>
        <row r="114">
          <cell r="G114">
            <v>15195</v>
          </cell>
        </row>
      </sheetData>
      <sheetData sheetId="4">
        <row r="269">
          <cell r="B269">
            <v>63795428.030000001</v>
          </cell>
          <cell r="C269">
            <v>103412.04</v>
          </cell>
        </row>
        <row r="270">
          <cell r="B270">
            <v>1205110458.52</v>
          </cell>
          <cell r="C270">
            <v>4846024.49</v>
          </cell>
        </row>
        <row r="271">
          <cell r="B271">
            <v>28656281</v>
          </cell>
          <cell r="C271">
            <v>264456.08</v>
          </cell>
        </row>
        <row r="272">
          <cell r="B272">
            <v>1604249479.75</v>
          </cell>
          <cell r="C272">
            <v>8118343.8700000001</v>
          </cell>
        </row>
        <row r="273">
          <cell r="B273">
            <v>732754633.96000004</v>
          </cell>
          <cell r="C273">
            <v>3671483.91</v>
          </cell>
        </row>
        <row r="274">
          <cell r="B274">
            <v>38946849.990000002</v>
          </cell>
          <cell r="C274">
            <v>90803.94</v>
          </cell>
        </row>
        <row r="275">
          <cell r="B275">
            <v>991778926.03999996</v>
          </cell>
          <cell r="C275">
            <v>4502300.43</v>
          </cell>
        </row>
        <row r="276">
          <cell r="B276">
            <v>4665292057.29</v>
          </cell>
          <cell r="C276">
            <v>21596824.760000002</v>
          </cell>
        </row>
        <row r="277">
          <cell r="B277">
            <v>4903003.99</v>
          </cell>
          <cell r="C277">
            <v>7348002.75</v>
          </cell>
        </row>
        <row r="278">
          <cell r="B278">
            <v>794914.68</v>
          </cell>
          <cell r="C278">
            <v>256141.82</v>
          </cell>
        </row>
        <row r="279">
          <cell r="B279">
            <v>509790259.70999998</v>
          </cell>
          <cell r="C279">
            <v>223031957.72999999</v>
          </cell>
        </row>
        <row r="280">
          <cell r="B280">
            <v>515488178.38</v>
          </cell>
          <cell r="C280">
            <v>230636102.29999998</v>
          </cell>
        </row>
        <row r="281">
          <cell r="B281">
            <v>127856932.73</v>
          </cell>
          <cell r="C281">
            <v>509776.18</v>
          </cell>
        </row>
        <row r="283">
          <cell r="H283">
            <v>26885325.600000001</v>
          </cell>
        </row>
        <row r="284">
          <cell r="H284">
            <v>53769220.310000002</v>
          </cell>
        </row>
        <row r="285">
          <cell r="H285">
            <v>44396209.189999998</v>
          </cell>
        </row>
        <row r="286">
          <cell r="H286">
            <v>253689260.80000001</v>
          </cell>
        </row>
        <row r="287">
          <cell r="H287">
            <v>40795283.950000003</v>
          </cell>
        </row>
        <row r="288">
          <cell r="D288">
            <v>561326941.75999999</v>
          </cell>
          <cell r="E288">
            <v>48029477.160000004</v>
          </cell>
          <cell r="F288">
            <v>118.96</v>
          </cell>
          <cell r="G288">
            <v>4587690.709999999</v>
          </cell>
        </row>
      </sheetData>
      <sheetData sheetId="5"/>
      <sheetData sheetId="6">
        <row r="112">
          <cell r="G112">
            <v>9481912862.1299992</v>
          </cell>
        </row>
        <row r="113">
          <cell r="G113">
            <v>189760347725.85001</v>
          </cell>
        </row>
        <row r="114">
          <cell r="G114">
            <v>5413293696.6400003</v>
          </cell>
        </row>
        <row r="115">
          <cell r="G115">
            <v>273346806299</v>
          </cell>
        </row>
        <row r="116">
          <cell r="G116">
            <v>135954730560.75999</v>
          </cell>
        </row>
        <row r="117">
          <cell r="G117">
            <v>7833362390.1400003</v>
          </cell>
        </row>
        <row r="118">
          <cell r="G118">
            <v>168115605319.32001</v>
          </cell>
        </row>
        <row r="119">
          <cell r="G119">
            <v>88259863.060000002</v>
          </cell>
        </row>
        <row r="122">
          <cell r="G122">
            <v>44600096153.979996</v>
          </cell>
        </row>
        <row r="123">
          <cell r="G123">
            <v>25391735969.619999</v>
          </cell>
        </row>
        <row r="124">
          <cell r="G124">
            <v>19208360184.360001</v>
          </cell>
        </row>
        <row r="125">
          <cell r="G125">
            <v>58052723126.029999</v>
          </cell>
        </row>
        <row r="126">
          <cell r="G126">
            <v>108276706891.60001</v>
          </cell>
        </row>
      </sheetData>
      <sheetData sheetId="7">
        <row r="85">
          <cell r="F85">
            <v>9.8008539883265092E-2</v>
          </cell>
        </row>
        <row r="86">
          <cell r="F86">
            <v>9.2261781800756074E-2</v>
          </cell>
        </row>
        <row r="87">
          <cell r="F87">
            <v>9.1238047994250948E-2</v>
          </cell>
        </row>
        <row r="88">
          <cell r="F88">
            <v>6.8229429061780422E-2</v>
          </cell>
        </row>
        <row r="89">
          <cell r="F89">
            <v>7.9942296642503186E-2</v>
          </cell>
        </row>
        <row r="90">
          <cell r="F90">
            <v>6.3148563026199866E-2</v>
          </cell>
        </row>
        <row r="91">
          <cell r="F91">
            <v>6.1124017214693627E-2</v>
          </cell>
        </row>
        <row r="93">
          <cell r="F93">
            <v>8.6698434160950022E-2</v>
          </cell>
        </row>
        <row r="94">
          <cell r="F94">
            <v>9.0251887874589945E-2</v>
          </cell>
        </row>
        <row r="95">
          <cell r="F95">
            <v>9.9695582594572021E-2</v>
          </cell>
        </row>
        <row r="96">
          <cell r="F96">
            <v>9.64E-2</v>
          </cell>
        </row>
        <row r="97">
          <cell r="F97">
            <v>7.9314446396314492E-2</v>
          </cell>
        </row>
      </sheetData>
      <sheetData sheetId="8">
        <row r="10">
          <cell r="B10">
            <v>21779</v>
          </cell>
          <cell r="C10">
            <v>14531</v>
          </cell>
          <cell r="F10">
            <v>32667</v>
          </cell>
          <cell r="G10">
            <v>12302</v>
          </cell>
        </row>
        <row r="26">
          <cell r="C26">
            <v>39</v>
          </cell>
        </row>
        <row r="27">
          <cell r="B27">
            <v>201800</v>
          </cell>
          <cell r="D27">
            <v>191250</v>
          </cell>
          <cell r="E27">
            <v>37174047404.82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18"/>
      <sheetName val="Cotizantes 2018"/>
      <sheetName val="Mercado Potencial 2018"/>
      <sheetName val="Individualizacion 2018"/>
      <sheetName val="Patrimonio 2018"/>
      <sheetName val="Rentabilidad 2018"/>
      <sheetName val="Beneficios 2018"/>
      <sheetName val="RQ Enero 2018"/>
      <sheetName val="RM Enero 2018"/>
      <sheetName val="RQ Febrero 2018"/>
      <sheetName val="RM Febrero 2018"/>
      <sheetName val="RQ Marzo 2018"/>
      <sheetName val="RM Marzo 2018"/>
      <sheetName val="RQ Abril 2018"/>
      <sheetName val="RM Abril 2018 "/>
      <sheetName val="RQ Mayo 2018"/>
      <sheetName val="RM Mayo 2018"/>
      <sheetName val="RQ Junio 2018"/>
      <sheetName val="RM Junio 2018"/>
      <sheetName val="RQ Julio 2018"/>
      <sheetName val="RM Julio 2018"/>
      <sheetName val="RQ Agosto 2018"/>
      <sheetName val="RM Agosto 2018"/>
      <sheetName val="RQ Septiembre 2018"/>
      <sheetName val="RM Septiembre 2018"/>
      <sheetName val="RQ Octubre 2018"/>
      <sheetName val="RM Octubre 2018"/>
      <sheetName val="RQ Noviembre 2018"/>
      <sheetName val="RM Noviembre 2018"/>
      <sheetName val="RQ Diciembre 2018"/>
      <sheetName val="RM Diciembre 2018"/>
    </sheetNames>
    <sheetDataSet>
      <sheetData sheetId="0" refreshError="1"/>
      <sheetData sheetId="1" refreshError="1"/>
      <sheetData sheetId="2" refreshError="1"/>
      <sheetData sheetId="3" refreshError="1"/>
      <sheetData sheetId="4" refreshError="1">
        <row r="8">
          <cell r="D8">
            <v>2619309.8346153265</v>
          </cell>
        </row>
        <row r="10">
          <cell r="H10">
            <v>2619309.8346153265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4489-AC55-4D00-9130-C8D69E2ABB7B}">
  <dimension ref="A1:J139"/>
  <sheetViews>
    <sheetView showGridLines="0" tabSelected="1" view="pageBreakPreview" topLeftCell="A4" zoomScaleSheetLayoutView="100" workbookViewId="0">
      <selection activeCell="N8" sqref="N8"/>
    </sheetView>
  </sheetViews>
  <sheetFormatPr baseColWidth="10" defaultColWidth="11.42578125" defaultRowHeight="17.25" x14ac:dyDescent="0.3"/>
  <cols>
    <col min="1" max="1" width="21.140625" style="1" customWidth="1"/>
    <col min="2" max="2" width="27.7109375" style="1" customWidth="1"/>
    <col min="3" max="3" width="13.28515625" style="1" customWidth="1"/>
    <col min="4" max="4" width="24.42578125" style="1" bestFit="1" customWidth="1"/>
    <col min="5" max="5" width="22.7109375" style="1" bestFit="1" customWidth="1"/>
    <col min="6" max="6" width="17.7109375" style="1" bestFit="1" customWidth="1"/>
    <col min="7" max="7" width="21.42578125" style="1" customWidth="1"/>
    <col min="8" max="8" width="17.7109375" style="1" customWidth="1"/>
    <col min="9" max="9" width="19.28515625" style="1" bestFit="1" customWidth="1"/>
    <col min="10" max="10" width="17.85546875" style="1" hidden="1" customWidth="1"/>
    <col min="11" max="16384" width="11.42578125" style="1"/>
  </cols>
  <sheetData>
    <row r="1" spans="1:9" ht="31.5" customHeight="1" x14ac:dyDescent="0.3"/>
    <row r="2" spans="1:9" ht="20.25" customHeight="1" x14ac:dyDescent="0.3">
      <c r="A2" s="2"/>
      <c r="B2" s="2"/>
      <c r="C2" s="2"/>
      <c r="D2" s="2"/>
      <c r="E2" s="2"/>
      <c r="F2" s="2"/>
      <c r="G2" s="2"/>
      <c r="I2" s="2"/>
    </row>
    <row r="3" spans="1:9" ht="16.5" customHeight="1" x14ac:dyDescent="0.3">
      <c r="A3" s="2"/>
      <c r="B3" s="2"/>
      <c r="C3" s="2"/>
      <c r="D3" s="2"/>
      <c r="E3" s="2"/>
      <c r="F3" s="2"/>
      <c r="G3" s="2"/>
      <c r="H3" s="3" t="s">
        <v>0</v>
      </c>
      <c r="I3" s="2"/>
    </row>
    <row r="4" spans="1:9" ht="23.25" x14ac:dyDescent="0.35">
      <c r="A4" s="4"/>
      <c r="B4" s="4"/>
      <c r="C4" s="4"/>
      <c r="D4" s="4"/>
      <c r="E4" s="4"/>
      <c r="F4" s="4"/>
      <c r="G4" s="4"/>
      <c r="H4" s="5" t="str">
        <f>+[1]Fechas!E23</f>
        <v>Resumen estadístico previsional al 30 de junio de 2022</v>
      </c>
      <c r="I4" s="4"/>
    </row>
    <row r="5" spans="1:9" ht="18" thickBot="1" x14ac:dyDescent="0.35">
      <c r="A5" s="2"/>
      <c r="B5" s="2"/>
      <c r="C5" s="2"/>
      <c r="D5" s="6"/>
      <c r="E5" s="6"/>
      <c r="F5" s="6"/>
      <c r="G5" s="6"/>
      <c r="H5" s="7"/>
      <c r="I5" s="8"/>
    </row>
    <row r="6" spans="1:9" x14ac:dyDescent="0.3">
      <c r="A6" s="2"/>
      <c r="B6" s="2"/>
      <c r="C6" s="2"/>
      <c r="D6" s="9" t="str">
        <f>+[1]Fechas!K9</f>
        <v>Junio-2022</v>
      </c>
      <c r="E6" s="9" t="str">
        <f>+[1]Fechas!L9</f>
        <v>Marzo-2022</v>
      </c>
      <c r="F6" s="9" t="s">
        <v>1</v>
      </c>
      <c r="G6" s="9" t="s">
        <v>2</v>
      </c>
      <c r="H6" s="9"/>
      <c r="I6" s="8"/>
    </row>
    <row r="7" spans="1:9" x14ac:dyDescent="0.3">
      <c r="A7" s="2"/>
      <c r="B7" s="2"/>
      <c r="C7" s="2"/>
      <c r="D7" s="9"/>
      <c r="E7" s="9"/>
      <c r="F7" s="9"/>
      <c r="G7" s="9" t="s">
        <v>3</v>
      </c>
      <c r="H7" s="9" t="s">
        <v>4</v>
      </c>
      <c r="I7" s="8"/>
    </row>
    <row r="8" spans="1:9" ht="18.75" x14ac:dyDescent="0.3">
      <c r="A8" s="10"/>
      <c r="B8" s="11"/>
      <c r="C8" s="12" t="s">
        <v>5</v>
      </c>
      <c r="D8" s="9">
        <f>D9+D17+D21</f>
        <v>4655386</v>
      </c>
      <c r="E8" s="13">
        <v>4576705</v>
      </c>
      <c r="F8" s="14">
        <f>D8/$D$8</f>
        <v>1</v>
      </c>
      <c r="G8" s="15">
        <f>D8-E8</f>
        <v>78681</v>
      </c>
      <c r="H8" s="16">
        <f>G8/E8</f>
        <v>1.7191625853097369E-2</v>
      </c>
      <c r="I8" s="17"/>
    </row>
    <row r="9" spans="1:9" x14ac:dyDescent="0.3">
      <c r="A9" s="18" t="s">
        <v>6</v>
      </c>
      <c r="B9" s="18"/>
      <c r="C9" s="18"/>
      <c r="D9" s="9">
        <f>SUM(D10:D16)</f>
        <v>4413979</v>
      </c>
      <c r="E9" s="13">
        <v>4347552</v>
      </c>
      <c r="F9" s="14">
        <f t="shared" ref="F9:F21" si="0">D9/$D$8</f>
        <v>0.94814457920352901</v>
      </c>
      <c r="G9" s="15">
        <f>D9-E9</f>
        <v>66427</v>
      </c>
      <c r="H9" s="16">
        <f>G9/E9</f>
        <v>1.5279173199078469E-2</v>
      </c>
      <c r="I9" s="17"/>
    </row>
    <row r="10" spans="1:9" x14ac:dyDescent="0.3">
      <c r="A10" s="19"/>
      <c r="B10" s="19"/>
      <c r="C10" s="19" t="s">
        <v>7</v>
      </c>
      <c r="D10" s="20">
        <f>'[1]Afiliados 2022'!G96</f>
        <v>65032</v>
      </c>
      <c r="E10" s="21">
        <v>62555</v>
      </c>
      <c r="F10" s="14">
        <f t="shared" si="0"/>
        <v>1.3969196109624422E-2</v>
      </c>
      <c r="G10" s="15">
        <f>D10-E10</f>
        <v>2477</v>
      </c>
      <c r="H10" s="16">
        <f>G10/E10</f>
        <v>3.9597154504036447E-2</v>
      </c>
      <c r="I10" s="17"/>
    </row>
    <row r="11" spans="1:9" x14ac:dyDescent="0.3">
      <c r="A11" s="10"/>
      <c r="B11" s="22"/>
      <c r="C11" s="19" t="s">
        <v>8</v>
      </c>
      <c r="D11" s="20">
        <f>'[1]Afiliados 2022'!G97</f>
        <v>1348730</v>
      </c>
      <c r="E11" s="21">
        <v>1331239</v>
      </c>
      <c r="F11" s="14">
        <f>D11/$D$8</f>
        <v>0.28971389268258313</v>
      </c>
      <c r="G11" s="15">
        <f>D11-E11</f>
        <v>17491</v>
      </c>
      <c r="H11" s="16">
        <f>G11/E11</f>
        <v>1.3138887908181776E-2</v>
      </c>
      <c r="I11" s="17"/>
    </row>
    <row r="12" spans="1:9" x14ac:dyDescent="0.3">
      <c r="A12" s="19"/>
      <c r="B12" s="19"/>
      <c r="C12" s="19" t="s">
        <v>9</v>
      </c>
      <c r="D12" s="20">
        <f>'[1]Afiliados 2022'!G98</f>
        <v>10490</v>
      </c>
      <c r="E12" s="21">
        <v>9663</v>
      </c>
      <c r="F12" s="14">
        <f t="shared" si="0"/>
        <v>2.2533040224806278E-3</v>
      </c>
      <c r="G12" s="15">
        <f t="shared" ref="G12:G21" si="1">D12-E12</f>
        <v>827</v>
      </c>
      <c r="H12" s="16">
        <f t="shared" ref="H12:H21" si="2">G12/E12</f>
        <v>8.5584187105453791E-2</v>
      </c>
      <c r="I12" s="17"/>
    </row>
    <row r="13" spans="1:9" x14ac:dyDescent="0.3">
      <c r="A13" s="10"/>
      <c r="B13" s="22"/>
      <c r="C13" s="19" t="s">
        <v>10</v>
      </c>
      <c r="D13" s="20">
        <f>'[1]Afiliados 2022'!G99</f>
        <v>1398824</v>
      </c>
      <c r="E13" s="21">
        <v>1376438</v>
      </c>
      <c r="F13" s="14">
        <f t="shared" si="0"/>
        <v>0.30047433231100495</v>
      </c>
      <c r="G13" s="15">
        <f t="shared" si="1"/>
        <v>22386</v>
      </c>
      <c r="H13" s="16">
        <f t="shared" si="2"/>
        <v>1.626371838034114E-2</v>
      </c>
      <c r="I13" s="17"/>
    </row>
    <row r="14" spans="1:9" x14ac:dyDescent="0.3">
      <c r="A14" s="10"/>
      <c r="B14" s="22"/>
      <c r="C14" s="19" t="s">
        <v>11</v>
      </c>
      <c r="D14" s="20">
        <f>'[1]Afiliados 2022'!G100</f>
        <v>605452</v>
      </c>
      <c r="E14" s="21">
        <v>597678</v>
      </c>
      <c r="F14" s="14">
        <f t="shared" si="0"/>
        <v>0.1300540921848371</v>
      </c>
      <c r="G14" s="15">
        <f t="shared" si="1"/>
        <v>7774</v>
      </c>
      <c r="H14" s="16">
        <f t="shared" si="2"/>
        <v>1.3007003771261448E-2</v>
      </c>
      <c r="I14" s="17"/>
    </row>
    <row r="15" spans="1:9" x14ac:dyDescent="0.3">
      <c r="A15" s="10"/>
      <c r="B15" s="22"/>
      <c r="C15" s="19" t="s">
        <v>12</v>
      </c>
      <c r="D15" s="20">
        <f>'[1]Afiliados 2022'!G101</f>
        <v>32602</v>
      </c>
      <c r="E15" s="21">
        <v>32300</v>
      </c>
      <c r="F15" s="14">
        <f t="shared" si="0"/>
        <v>7.0030712813072861E-3</v>
      </c>
      <c r="G15" s="15">
        <f t="shared" si="1"/>
        <v>302</v>
      </c>
      <c r="H15" s="16">
        <f t="shared" si="2"/>
        <v>9.3498452012383895E-3</v>
      </c>
      <c r="I15" s="17"/>
    </row>
    <row r="16" spans="1:9" x14ac:dyDescent="0.3">
      <c r="A16" s="10"/>
      <c r="B16" s="22"/>
      <c r="C16" s="19" t="s">
        <v>13</v>
      </c>
      <c r="D16" s="20">
        <f>'[1]Afiliados 2022'!G102</f>
        <v>952849</v>
      </c>
      <c r="E16" s="21">
        <v>937679</v>
      </c>
      <c r="F16" s="14">
        <f t="shared" si="0"/>
        <v>0.2046766906116915</v>
      </c>
      <c r="G16" s="15">
        <f t="shared" si="1"/>
        <v>15170</v>
      </c>
      <c r="H16" s="16">
        <f t="shared" si="2"/>
        <v>1.617824436720882E-2</v>
      </c>
      <c r="I16" s="17"/>
    </row>
    <row r="17" spans="1:9" x14ac:dyDescent="0.3">
      <c r="A17" s="19"/>
      <c r="B17" s="19"/>
      <c r="C17" s="19" t="s">
        <v>14</v>
      </c>
      <c r="D17" s="9">
        <f>D20+D18+D19</f>
        <v>134887</v>
      </c>
      <c r="E17" s="13">
        <v>123290</v>
      </c>
      <c r="F17" s="14">
        <f t="shared" si="0"/>
        <v>2.8974396537687745E-2</v>
      </c>
      <c r="G17" s="15">
        <f t="shared" si="1"/>
        <v>11597</v>
      </c>
      <c r="H17" s="16">
        <f t="shared" si="2"/>
        <v>9.4062778814177961E-2</v>
      </c>
      <c r="I17" s="17"/>
    </row>
    <row r="18" spans="1:9" x14ac:dyDescent="0.3">
      <c r="A18" s="19"/>
      <c r="B18" s="19"/>
      <c r="C18" s="19" t="s">
        <v>15</v>
      </c>
      <c r="D18" s="20">
        <f>'[1]Afiliados 2022'!G104</f>
        <v>1357</v>
      </c>
      <c r="E18" s="21">
        <v>1357</v>
      </c>
      <c r="F18" s="14">
        <f t="shared" si="0"/>
        <v>2.9149032969553974E-4</v>
      </c>
      <c r="G18" s="15">
        <f t="shared" si="1"/>
        <v>0</v>
      </c>
      <c r="H18" s="16">
        <f t="shared" si="2"/>
        <v>0</v>
      </c>
      <c r="I18" s="17"/>
    </row>
    <row r="19" spans="1:9" x14ac:dyDescent="0.3">
      <c r="A19" s="19"/>
      <c r="B19" s="19"/>
      <c r="C19" s="19" t="s">
        <v>16</v>
      </c>
      <c r="D19" s="20">
        <f>'[1]Afiliados 2022'!G105</f>
        <v>2571</v>
      </c>
      <c r="E19" s="21">
        <v>2571</v>
      </c>
      <c r="F19" s="14">
        <f t="shared" si="0"/>
        <v>5.5226355021903667E-4</v>
      </c>
      <c r="G19" s="15">
        <f t="shared" si="1"/>
        <v>0</v>
      </c>
      <c r="H19" s="16">
        <f t="shared" si="2"/>
        <v>0</v>
      </c>
      <c r="I19" s="17"/>
    </row>
    <row r="20" spans="1:9" x14ac:dyDescent="0.3">
      <c r="A20" s="19"/>
      <c r="B20" s="19"/>
      <c r="C20" s="19" t="s">
        <v>17</v>
      </c>
      <c r="D20" s="20">
        <f>'[1]Afiliados 2022'!G106</f>
        <v>130959</v>
      </c>
      <c r="E20" s="21">
        <v>119362</v>
      </c>
      <c r="F20" s="14">
        <f>D20/$D$8</f>
        <v>2.813064265777317E-2</v>
      </c>
      <c r="G20" s="15">
        <f t="shared" si="1"/>
        <v>11597</v>
      </c>
      <c r="H20" s="16">
        <f t="shared" si="2"/>
        <v>9.7158224560580417E-2</v>
      </c>
      <c r="I20" s="17"/>
    </row>
    <row r="21" spans="1:9" ht="18" thickBot="1" x14ac:dyDescent="0.35">
      <c r="A21" s="19"/>
      <c r="B21" s="19"/>
      <c r="C21" s="19" t="s">
        <v>18</v>
      </c>
      <c r="D21" s="9">
        <f>'[1]Afiliados 2022'!$G$108</f>
        <v>106520</v>
      </c>
      <c r="E21" s="13">
        <v>105863</v>
      </c>
      <c r="F21" s="14">
        <f t="shared" si="0"/>
        <v>2.2881024258783269E-2</v>
      </c>
      <c r="G21" s="15">
        <f t="shared" si="1"/>
        <v>657</v>
      </c>
      <c r="H21" s="16">
        <f t="shared" si="2"/>
        <v>6.2061343434438847E-3</v>
      </c>
      <c r="I21" s="17"/>
    </row>
    <row r="22" spans="1:9" ht="18.75" thickTop="1" thickBot="1" x14ac:dyDescent="0.35">
      <c r="A22" s="12"/>
      <c r="B22" s="12"/>
      <c r="C22" s="12"/>
      <c r="D22" s="23"/>
      <c r="E22" s="24"/>
      <c r="F22" s="25"/>
      <c r="G22" s="26"/>
      <c r="H22" s="27"/>
      <c r="I22" s="17"/>
    </row>
    <row r="23" spans="1:9" ht="18" thickTop="1" x14ac:dyDescent="0.3">
      <c r="A23" s="10"/>
      <c r="B23" s="28"/>
      <c r="C23" s="12" t="s">
        <v>19</v>
      </c>
      <c r="D23" s="9">
        <f>D24+D32+D36+D37</f>
        <v>2018402</v>
      </c>
      <c r="E23" s="13">
        <v>2031036</v>
      </c>
      <c r="F23" s="14">
        <f t="shared" ref="F23:F37" si="3">D23/$D$23</f>
        <v>1</v>
      </c>
      <c r="G23" s="15">
        <f>D23-E23</f>
        <v>-12634</v>
      </c>
      <c r="H23" s="16">
        <f t="shared" ref="H23:H37" si="4">G23/E23</f>
        <v>-6.2204707351322186E-3</v>
      </c>
      <c r="I23" s="17"/>
    </row>
    <row r="24" spans="1:9" x14ac:dyDescent="0.3">
      <c r="A24" s="18" t="s">
        <v>6</v>
      </c>
      <c r="B24" s="18"/>
      <c r="C24" s="18"/>
      <c r="D24" s="9">
        <f>SUM(D25:D31)</f>
        <v>1866558</v>
      </c>
      <c r="E24" s="13">
        <v>1888837</v>
      </c>
      <c r="F24" s="14">
        <f t="shared" si="3"/>
        <v>0.92477018948653444</v>
      </c>
      <c r="G24" s="15">
        <f t="shared" ref="G24:G37" si="5">D24-E24</f>
        <v>-22279</v>
      </c>
      <c r="H24" s="16">
        <f t="shared" si="4"/>
        <v>-1.1795088723907885E-2</v>
      </c>
      <c r="I24" s="17"/>
    </row>
    <row r="25" spans="1:9" x14ac:dyDescent="0.3">
      <c r="A25" s="19"/>
      <c r="B25" s="19"/>
      <c r="C25" s="19" t="s">
        <v>7</v>
      </c>
      <c r="D25" s="20">
        <f>'[1]Cotizantes 2022'!G101</f>
        <v>32054</v>
      </c>
      <c r="E25" s="21">
        <v>32068</v>
      </c>
      <c r="F25" s="14">
        <f t="shared" si="3"/>
        <v>1.5880880022909213E-2</v>
      </c>
      <c r="G25" s="15">
        <f>D25-E25</f>
        <v>-14</v>
      </c>
      <c r="H25" s="16">
        <f t="shared" si="4"/>
        <v>-4.3657228389671948E-4</v>
      </c>
      <c r="I25" s="17"/>
    </row>
    <row r="26" spans="1:9" x14ac:dyDescent="0.3">
      <c r="A26" s="10"/>
      <c r="B26" s="19"/>
      <c r="C26" s="19" t="s">
        <v>8</v>
      </c>
      <c r="D26" s="20">
        <f>'[1]Cotizantes 2022'!G102</f>
        <v>516331</v>
      </c>
      <c r="E26" s="21">
        <v>519435</v>
      </c>
      <c r="F26" s="14">
        <f>D26/$D$23</f>
        <v>0.25581177585040049</v>
      </c>
      <c r="G26" s="15">
        <f>D26-E26</f>
        <v>-3104</v>
      </c>
      <c r="H26" s="16">
        <f t="shared" si="4"/>
        <v>-5.9757236227824459E-3</v>
      </c>
      <c r="I26" s="17"/>
    </row>
    <row r="27" spans="1:9" x14ac:dyDescent="0.3">
      <c r="A27" s="19"/>
      <c r="B27" s="19"/>
      <c r="C27" s="19" t="s">
        <v>9</v>
      </c>
      <c r="D27" s="20">
        <f>'[1]Cotizantes 2022'!G103</f>
        <v>7284</v>
      </c>
      <c r="E27" s="21">
        <v>6997</v>
      </c>
      <c r="F27" s="14">
        <f t="shared" si="3"/>
        <v>3.608795472854268E-3</v>
      </c>
      <c r="G27" s="15">
        <f>D27-E27</f>
        <v>287</v>
      </c>
      <c r="H27" s="16">
        <f t="shared" si="4"/>
        <v>4.1017578962412461E-2</v>
      </c>
      <c r="I27" s="17"/>
    </row>
    <row r="28" spans="1:9" x14ac:dyDescent="0.3">
      <c r="A28" s="10"/>
      <c r="B28" s="19"/>
      <c r="C28" s="19" t="s">
        <v>10</v>
      </c>
      <c r="D28" s="20">
        <f>'[1]Cotizantes 2022'!G104</f>
        <v>619747</v>
      </c>
      <c r="E28" s="21">
        <v>624270</v>
      </c>
      <c r="F28" s="14">
        <f t="shared" si="3"/>
        <v>0.30704834814868398</v>
      </c>
      <c r="G28" s="15">
        <f t="shared" si="5"/>
        <v>-4523</v>
      </c>
      <c r="H28" s="16">
        <f t="shared" si="4"/>
        <v>-7.2452624665609432E-3</v>
      </c>
      <c r="I28" s="17"/>
    </row>
    <row r="29" spans="1:9" x14ac:dyDescent="0.3">
      <c r="A29" s="10"/>
      <c r="B29" s="19"/>
      <c r="C29" s="19" t="s">
        <v>11</v>
      </c>
      <c r="D29" s="20">
        <f>'[1]Cotizantes 2022'!G105</f>
        <v>272717</v>
      </c>
      <c r="E29" s="21">
        <v>284236</v>
      </c>
      <c r="F29" s="14">
        <f t="shared" si="3"/>
        <v>0.13511530408709463</v>
      </c>
      <c r="G29" s="15">
        <f t="shared" si="5"/>
        <v>-11519</v>
      </c>
      <c r="H29" s="16">
        <f t="shared" si="4"/>
        <v>-4.0526182468089894E-2</v>
      </c>
      <c r="I29" s="17"/>
    </row>
    <row r="30" spans="1:9" x14ac:dyDescent="0.3">
      <c r="A30" s="10"/>
      <c r="B30" s="19"/>
      <c r="C30" s="19" t="s">
        <v>12</v>
      </c>
      <c r="D30" s="20">
        <f>'[1]Cotizantes 2022'!G106</f>
        <v>16671</v>
      </c>
      <c r="E30" s="21">
        <v>16638</v>
      </c>
      <c r="F30" s="14">
        <f t="shared" si="3"/>
        <v>8.2595043009271694E-3</v>
      </c>
      <c r="G30" s="15">
        <f t="shared" si="5"/>
        <v>33</v>
      </c>
      <c r="H30" s="16">
        <f t="shared" si="4"/>
        <v>1.9834114677244859E-3</v>
      </c>
      <c r="I30" s="17"/>
    </row>
    <row r="31" spans="1:9" x14ac:dyDescent="0.3">
      <c r="A31" s="10"/>
      <c r="B31" s="19"/>
      <c r="C31" s="19" t="s">
        <v>13</v>
      </c>
      <c r="D31" s="20">
        <f>'[1]Cotizantes 2022'!G107</f>
        <v>401754</v>
      </c>
      <c r="E31" s="21">
        <v>405193</v>
      </c>
      <c r="F31" s="14">
        <f t="shared" si="3"/>
        <v>0.19904558160366467</v>
      </c>
      <c r="G31" s="15">
        <f t="shared" si="5"/>
        <v>-3439</v>
      </c>
      <c r="H31" s="16">
        <f t="shared" si="4"/>
        <v>-8.4873134530951914E-3</v>
      </c>
      <c r="I31" s="17"/>
    </row>
    <row r="32" spans="1:9" x14ac:dyDescent="0.3">
      <c r="A32" s="19"/>
      <c r="B32" s="19"/>
      <c r="C32" s="19" t="s">
        <v>14</v>
      </c>
      <c r="D32" s="9">
        <f>D35+D33+D34</f>
        <v>108159</v>
      </c>
      <c r="E32" s="13">
        <v>98470</v>
      </c>
      <c r="F32" s="14">
        <f t="shared" si="3"/>
        <v>5.3586451063762322E-2</v>
      </c>
      <c r="G32" s="15">
        <f>D32-E32</f>
        <v>9689</v>
      </c>
      <c r="H32" s="16">
        <f>G32/E32</f>
        <v>9.839545039098202E-2</v>
      </c>
      <c r="I32" s="17"/>
    </row>
    <row r="33" spans="1:10" ht="18.75" x14ac:dyDescent="0.3">
      <c r="A33" s="19"/>
      <c r="B33" s="19"/>
      <c r="C33" s="19" t="s">
        <v>20</v>
      </c>
      <c r="D33" s="20">
        <f>'[1]Cotizantes 2022'!G109</f>
        <v>329</v>
      </c>
      <c r="E33" s="21">
        <v>350</v>
      </c>
      <c r="F33" s="14">
        <f t="shared" si="3"/>
        <v>1.6300023483924411E-4</v>
      </c>
      <c r="G33" s="15">
        <f>D33-E33</f>
        <v>-21</v>
      </c>
      <c r="H33" s="16">
        <f>G33/E33</f>
        <v>-0.06</v>
      </c>
      <c r="I33" s="17"/>
    </row>
    <row r="34" spans="1:10" ht="18.75" x14ac:dyDescent="0.3">
      <c r="A34" s="19"/>
      <c r="B34" s="19"/>
      <c r="C34" s="19" t="s">
        <v>21</v>
      </c>
      <c r="D34" s="20">
        <f>'[1]Cotizantes 2022'!G110</f>
        <v>219</v>
      </c>
      <c r="E34" s="21">
        <v>1530</v>
      </c>
      <c r="F34" s="14">
        <f t="shared" si="3"/>
        <v>1.0850167607840262E-4</v>
      </c>
      <c r="G34" s="15">
        <f>D34-E34</f>
        <v>-1311</v>
      </c>
      <c r="H34" s="16">
        <f>G34/E34</f>
        <v>-0.85686274509803917</v>
      </c>
      <c r="I34" s="17"/>
    </row>
    <row r="35" spans="1:10" x14ac:dyDescent="0.3">
      <c r="A35" s="19"/>
      <c r="B35" s="19"/>
      <c r="C35" s="19" t="s">
        <v>17</v>
      </c>
      <c r="D35" s="20">
        <f>'[1]Cotizantes 2022'!G111</f>
        <v>107611</v>
      </c>
      <c r="E35" s="21">
        <v>96590</v>
      </c>
      <c r="F35" s="14">
        <f t="shared" si="3"/>
        <v>5.3314949152844675E-2</v>
      </c>
      <c r="G35" s="15">
        <f>D35-E35</f>
        <v>11021</v>
      </c>
      <c r="H35" s="16">
        <f>G35/E35</f>
        <v>0.11410083859612796</v>
      </c>
      <c r="I35" s="17"/>
    </row>
    <row r="36" spans="1:10" x14ac:dyDescent="0.3">
      <c r="A36" s="19"/>
      <c r="B36" s="19"/>
      <c r="C36" s="19" t="s">
        <v>18</v>
      </c>
      <c r="D36" s="20">
        <f>'[1]Cotizantes 2022'!$G$113</f>
        <v>28490</v>
      </c>
      <c r="E36" s="13">
        <v>29237</v>
      </c>
      <c r="F36" s="14">
        <f t="shared" si="3"/>
        <v>1.4115126719057947E-2</v>
      </c>
      <c r="G36" s="15">
        <f t="shared" si="5"/>
        <v>-747</v>
      </c>
      <c r="H36" s="16">
        <f t="shared" si="4"/>
        <v>-2.5549817012689401E-2</v>
      </c>
      <c r="I36" s="17"/>
    </row>
    <row r="37" spans="1:10" ht="18.75" x14ac:dyDescent="0.3">
      <c r="A37" s="10"/>
      <c r="B37" s="19"/>
      <c r="C37" s="19" t="s">
        <v>22</v>
      </c>
      <c r="D37" s="20">
        <f>'[1]Cotizantes 2022'!$G$114</f>
        <v>15195</v>
      </c>
      <c r="E37" s="13">
        <v>14492</v>
      </c>
      <c r="F37" s="14">
        <f t="shared" si="3"/>
        <v>7.5282327306453326E-3</v>
      </c>
      <c r="G37" s="15">
        <f t="shared" si="5"/>
        <v>703</v>
      </c>
      <c r="H37" s="16">
        <f t="shared" si="4"/>
        <v>4.8509522495169752E-2</v>
      </c>
      <c r="I37" s="17"/>
    </row>
    <row r="38" spans="1:10" ht="18" thickBot="1" x14ac:dyDescent="0.35">
      <c r="A38" s="12"/>
      <c r="B38" s="12"/>
      <c r="C38" s="12"/>
      <c r="D38" s="29"/>
      <c r="E38" s="30"/>
      <c r="F38" s="31"/>
      <c r="G38" s="32"/>
      <c r="H38" s="33"/>
      <c r="I38" s="17"/>
    </row>
    <row r="39" spans="1:10" ht="19.5" thickTop="1" x14ac:dyDescent="0.3">
      <c r="A39" s="34" t="s">
        <v>23</v>
      </c>
      <c r="B39" s="34"/>
      <c r="C39" s="34"/>
      <c r="D39" s="35">
        <f>D23/D8</f>
        <v>0.43356275935013766</v>
      </c>
      <c r="E39" s="36">
        <v>0.44377690937038766</v>
      </c>
      <c r="F39" s="37" t="s">
        <v>24</v>
      </c>
      <c r="G39" s="38">
        <f>D39-E39</f>
        <v>-1.0214150020250001E-2</v>
      </c>
      <c r="H39" s="16">
        <f>G39/E39</f>
        <v>-2.3016407128395696E-2</v>
      </c>
      <c r="I39" s="17"/>
    </row>
    <row r="40" spans="1:10" ht="18.75" customHeight="1" thickBot="1" x14ac:dyDescent="0.35">
      <c r="A40" s="39" t="s">
        <v>25</v>
      </c>
      <c r="B40" s="39"/>
      <c r="C40" s="39"/>
      <c r="D40" s="40">
        <f>D23/'[2]Mercado Potencial 2018'!H10</f>
        <v>0.77058543182861905</v>
      </c>
      <c r="E40" s="41">
        <v>0.78671688805589168</v>
      </c>
      <c r="F40" s="37" t="s">
        <v>24</v>
      </c>
      <c r="G40" s="38">
        <f>D40-E40</f>
        <v>-1.6131456227272634E-2</v>
      </c>
      <c r="H40" s="41">
        <f>G40/E40</f>
        <v>-2.0504779384024851E-2</v>
      </c>
      <c r="I40" s="17"/>
    </row>
    <row r="41" spans="1:10" ht="18.75" thickTop="1" thickBot="1" x14ac:dyDescent="0.35">
      <c r="A41" s="11"/>
      <c r="B41" s="11"/>
      <c r="C41" s="11"/>
      <c r="D41" s="42"/>
      <c r="E41" s="24"/>
      <c r="F41" s="43"/>
      <c r="G41" s="26"/>
      <c r="H41" s="44"/>
      <c r="I41" s="8"/>
    </row>
    <row r="42" spans="1:10" ht="19.5" thickTop="1" x14ac:dyDescent="0.3">
      <c r="A42" s="45"/>
      <c r="B42" s="11"/>
      <c r="C42" s="12" t="s">
        <v>26</v>
      </c>
      <c r="D42" s="46">
        <f>D43+D51+D55+D56+D57+D58+D59+D60+D63+D64+D61+D62</f>
        <v>6594859400.0799999</v>
      </c>
      <c r="E42" s="46">
        <v>6493416669.8099995</v>
      </c>
      <c r="F42" s="14">
        <f>D42/D$42</f>
        <v>1</v>
      </c>
      <c r="G42" s="15">
        <f>D42-E42</f>
        <v>101442730.27000046</v>
      </c>
      <c r="H42" s="16">
        <f t="shared" ref="H42:H64" si="6">G42/E42</f>
        <v>1.5622396563836819E-2</v>
      </c>
      <c r="I42" s="8"/>
      <c r="J42" s="47">
        <f>+D42-'[1]Individualizacion 2022'!$H$286</f>
        <v>6341170139.2799997</v>
      </c>
    </row>
    <row r="43" spans="1:10" x14ac:dyDescent="0.3">
      <c r="A43" s="18" t="s">
        <v>27</v>
      </c>
      <c r="B43" s="18"/>
      <c r="C43" s="18"/>
      <c r="D43" s="46">
        <f>SUM(D44:D50)</f>
        <v>4686888882.0499992</v>
      </c>
      <c r="E43" s="46">
        <v>4605345633.4399996</v>
      </c>
      <c r="F43" s="14">
        <f t="shared" ref="F43:F64" si="7">D43/D$42</f>
        <v>0.71068821906849811</v>
      </c>
      <c r="G43" s="15">
        <f>D43-E43</f>
        <v>81543248.609999657</v>
      </c>
      <c r="H43" s="16">
        <f t="shared" si="6"/>
        <v>1.7706216883680514E-2</v>
      </c>
      <c r="I43" s="8"/>
    </row>
    <row r="44" spans="1:10" x14ac:dyDescent="0.3">
      <c r="A44" s="19"/>
      <c r="B44" s="19"/>
      <c r="C44" s="19" t="s">
        <v>7</v>
      </c>
      <c r="D44" s="46">
        <f>+'[1]Individualizacion 2022'!B269+'[1]Individualizacion 2022'!C269</f>
        <v>63898840.07</v>
      </c>
      <c r="E44" s="21">
        <v>62224158.189999998</v>
      </c>
      <c r="F44" s="14">
        <f t="shared" si="7"/>
        <v>9.6891891386228588E-3</v>
      </c>
      <c r="G44" s="15">
        <f>D44-E44</f>
        <v>1674681.8800000027</v>
      </c>
      <c r="H44" s="16">
        <f t="shared" si="6"/>
        <v>2.6913692827894933E-2</v>
      </c>
      <c r="I44" s="8"/>
      <c r="J44" s="1" t="b">
        <f>D44=('[1]Individualizacion 2022'!B269+'[1]Individualizacion 2022'!C269)</f>
        <v>1</v>
      </c>
    </row>
    <row r="45" spans="1:10" x14ac:dyDescent="0.3">
      <c r="A45" s="18" t="s">
        <v>8</v>
      </c>
      <c r="B45" s="18"/>
      <c r="C45" s="18"/>
      <c r="D45" s="46">
        <f>+'[1]Individualizacion 2022'!B270+'[1]Individualizacion 2022'!C270</f>
        <v>1209956483.01</v>
      </c>
      <c r="E45" s="21">
        <v>1137708811.24</v>
      </c>
      <c r="F45" s="14">
        <f>D45/D$42</f>
        <v>0.18346964045894934</v>
      </c>
      <c r="G45" s="15">
        <f>D45-E45</f>
        <v>72247671.769999981</v>
      </c>
      <c r="H45" s="16">
        <f t="shared" si="6"/>
        <v>6.3502779495270445E-2</v>
      </c>
      <c r="I45" s="8"/>
    </row>
    <row r="46" spans="1:10" x14ac:dyDescent="0.3">
      <c r="A46" s="19"/>
      <c r="B46" s="19"/>
      <c r="C46" s="19" t="s">
        <v>9</v>
      </c>
      <c r="D46" s="46">
        <f>+'[1]Individualizacion 2022'!B271+'[1]Individualizacion 2022'!C271</f>
        <v>28920737.079999998</v>
      </c>
      <c r="E46" s="13">
        <v>27914131.350000001</v>
      </c>
      <c r="F46" s="14">
        <f t="shared" si="7"/>
        <v>4.3853455131506172E-3</v>
      </c>
      <c r="G46" s="15">
        <f t="shared" ref="G46:G64" si="8">D46-E46</f>
        <v>1006605.7299999967</v>
      </c>
      <c r="H46" s="16">
        <f t="shared" si="6"/>
        <v>3.6060793630964864E-2</v>
      </c>
      <c r="I46" s="8"/>
    </row>
    <row r="47" spans="1:10" x14ac:dyDescent="0.3">
      <c r="A47" s="18" t="s">
        <v>10</v>
      </c>
      <c r="B47" s="18"/>
      <c r="C47" s="18"/>
      <c r="D47" s="46">
        <f>+'[1]Individualizacion 2022'!B272+'[1]Individualizacion 2022'!C272</f>
        <v>1612367823.6199999</v>
      </c>
      <c r="E47" s="13">
        <v>1592573108.8399999</v>
      </c>
      <c r="F47" s="14">
        <f t="shared" si="7"/>
        <v>0.24448858206142207</v>
      </c>
      <c r="G47" s="15">
        <f t="shared" si="8"/>
        <v>19794714.779999971</v>
      </c>
      <c r="H47" s="16">
        <f t="shared" si="6"/>
        <v>1.2429391574003197E-2</v>
      </c>
      <c r="I47" s="8"/>
    </row>
    <row r="48" spans="1:10" x14ac:dyDescent="0.3">
      <c r="A48" s="18" t="s">
        <v>11</v>
      </c>
      <c r="B48" s="18"/>
      <c r="C48" s="18"/>
      <c r="D48" s="46">
        <f>+'[1]Individualizacion 2022'!B273+'[1]Individualizacion 2022'!C273</f>
        <v>736426117.87</v>
      </c>
      <c r="E48" s="13">
        <v>765742885.86000001</v>
      </c>
      <c r="F48" s="14">
        <f t="shared" si="7"/>
        <v>0.11166668964331017</v>
      </c>
      <c r="G48" s="15">
        <f t="shared" si="8"/>
        <v>-29316767.99000001</v>
      </c>
      <c r="H48" s="16">
        <f t="shared" si="6"/>
        <v>-3.8285393872219353E-2</v>
      </c>
      <c r="I48" s="8"/>
    </row>
    <row r="49" spans="1:9" x14ac:dyDescent="0.3">
      <c r="A49" s="18" t="s">
        <v>12</v>
      </c>
      <c r="B49" s="18"/>
      <c r="C49" s="18"/>
      <c r="D49" s="46">
        <f>+'[1]Individualizacion 2022'!B274+'[1]Individualizacion 2022'!C274</f>
        <v>39037653.93</v>
      </c>
      <c r="E49" s="13">
        <v>35673325.140000001</v>
      </c>
      <c r="F49" s="14">
        <f t="shared" si="7"/>
        <v>5.9194065501269747E-3</v>
      </c>
      <c r="G49" s="15">
        <f t="shared" si="8"/>
        <v>3364328.7899999991</v>
      </c>
      <c r="H49" s="16">
        <f t="shared" si="6"/>
        <v>9.43093691658035E-2</v>
      </c>
      <c r="I49" s="8"/>
    </row>
    <row r="50" spans="1:9" x14ac:dyDescent="0.3">
      <c r="A50" s="18" t="s">
        <v>13</v>
      </c>
      <c r="B50" s="18"/>
      <c r="C50" s="18"/>
      <c r="D50" s="46">
        <f>+'[1]Individualizacion 2022'!B275+'[1]Individualizacion 2022'!C275</f>
        <v>996281226.46999991</v>
      </c>
      <c r="E50" s="13">
        <v>983509212.81999993</v>
      </c>
      <c r="F50" s="14">
        <f t="shared" si="7"/>
        <v>0.15106936570291618</v>
      </c>
      <c r="G50" s="15">
        <f t="shared" si="8"/>
        <v>12772013.649999976</v>
      </c>
      <c r="H50" s="16">
        <f t="shared" si="6"/>
        <v>1.2986165745594786E-2</v>
      </c>
      <c r="I50" s="8"/>
    </row>
    <row r="51" spans="1:9" x14ac:dyDescent="0.3">
      <c r="A51" s="18" t="s">
        <v>14</v>
      </c>
      <c r="B51" s="18"/>
      <c r="C51" s="18"/>
      <c r="D51" s="46">
        <f>'[1]Individualizacion 2022'!$B$280+'[1]Individualizacion 2022'!$C$280</f>
        <v>746124280.67999995</v>
      </c>
      <c r="E51" s="46">
        <v>747983967.67000008</v>
      </c>
      <c r="F51" s="14">
        <f t="shared" si="7"/>
        <v>0.11313725364197286</v>
      </c>
      <c r="G51" s="15">
        <f t="shared" si="8"/>
        <v>-1859686.9900001287</v>
      </c>
      <c r="H51" s="16">
        <f t="shared" si="6"/>
        <v>-2.4862658430943752E-3</v>
      </c>
      <c r="I51" s="8"/>
    </row>
    <row r="52" spans="1:9" ht="18.75" x14ac:dyDescent="0.3">
      <c r="A52" s="19"/>
      <c r="B52" s="19"/>
      <c r="C52" s="19" t="s">
        <v>20</v>
      </c>
      <c r="D52" s="46">
        <f>+'[1]Individualizacion 2022'!B277+'[1]Individualizacion 2022'!C277</f>
        <v>12251006.74</v>
      </c>
      <c r="E52" s="13">
        <v>24271373.82</v>
      </c>
      <c r="F52" s="14">
        <f>D52/D$42</f>
        <v>1.8576600343976079E-3</v>
      </c>
      <c r="G52" s="15">
        <f>D52-E52</f>
        <v>-12020367.08</v>
      </c>
      <c r="H52" s="16">
        <f>G52/E52</f>
        <v>-0.495248730835954</v>
      </c>
      <c r="I52" s="8"/>
    </row>
    <row r="53" spans="1:9" ht="18.75" x14ac:dyDescent="0.3">
      <c r="A53" s="19"/>
      <c r="B53" s="19"/>
      <c r="C53" s="19" t="s">
        <v>21</v>
      </c>
      <c r="D53" s="46">
        <f>+'[1]Individualizacion 2022'!B278+'[1]Individualizacion 2022'!C278</f>
        <v>1051056.5</v>
      </c>
      <c r="E53" s="13">
        <v>49924616.260000005</v>
      </c>
      <c r="F53" s="14">
        <f>D53/D$42</f>
        <v>1.5937511874585984E-4</v>
      </c>
      <c r="G53" s="15">
        <f>D53-E53</f>
        <v>-48873559.760000005</v>
      </c>
      <c r="H53" s="16">
        <f>G53/E53</f>
        <v>-0.97894712911710224</v>
      </c>
      <c r="I53" s="8"/>
    </row>
    <row r="54" spans="1:9" x14ac:dyDescent="0.3">
      <c r="A54" s="19"/>
      <c r="B54" s="19"/>
      <c r="C54" s="19" t="s">
        <v>17</v>
      </c>
      <c r="D54" s="46">
        <f>+'[1]Individualizacion 2022'!B279+'[1]Individualizacion 2022'!C279</f>
        <v>732822217.43999994</v>
      </c>
      <c r="E54" s="13">
        <v>673787977.59000003</v>
      </c>
      <c r="F54" s="14">
        <f>D54/D$42</f>
        <v>0.1111202184888294</v>
      </c>
      <c r="G54" s="15">
        <f>D54-E54</f>
        <v>59034239.849999905</v>
      </c>
      <c r="H54" s="16">
        <f>G54/E54</f>
        <v>8.7615454435908971E-2</v>
      </c>
      <c r="I54" s="8"/>
    </row>
    <row r="55" spans="1:9" x14ac:dyDescent="0.3">
      <c r="A55" s="19"/>
      <c r="B55" s="19"/>
      <c r="C55" s="19" t="s">
        <v>18</v>
      </c>
      <c r="D55" s="46">
        <f>'[1]Individualizacion 2022'!$B$281+'[1]Individualizacion 2022'!$C$281</f>
        <v>128366708.91000001</v>
      </c>
      <c r="E55" s="13">
        <v>116460098.92</v>
      </c>
      <c r="F55" s="14">
        <f t="shared" si="7"/>
        <v>1.9464661962079563E-2</v>
      </c>
      <c r="G55" s="15">
        <f t="shared" si="8"/>
        <v>11906609.99000001</v>
      </c>
      <c r="H55" s="16">
        <f t="shared" si="6"/>
        <v>0.10223767711359255</v>
      </c>
      <c r="I55" s="8"/>
    </row>
    <row r="56" spans="1:9" x14ac:dyDescent="0.3">
      <c r="A56" s="18" t="s">
        <v>28</v>
      </c>
      <c r="B56" s="18"/>
      <c r="C56" s="18"/>
      <c r="D56" s="46">
        <f>+'[1]Individualizacion 2022'!H286</f>
        <v>253689260.80000001</v>
      </c>
      <c r="E56" s="13">
        <v>248737504.33000001</v>
      </c>
      <c r="F56" s="14">
        <f t="shared" si="7"/>
        <v>3.8467728485147477E-2</v>
      </c>
      <c r="G56" s="15">
        <f t="shared" si="8"/>
        <v>4951756.4699999988</v>
      </c>
      <c r="H56" s="16">
        <f t="shared" si="6"/>
        <v>1.990755870666976E-2</v>
      </c>
      <c r="I56" s="8"/>
    </row>
    <row r="57" spans="1:9" x14ac:dyDescent="0.3">
      <c r="A57" s="18" t="s">
        <v>29</v>
      </c>
      <c r="B57" s="18"/>
      <c r="C57" s="18"/>
      <c r="D57" s="46">
        <f>+'[1]Individualizacion 2022'!D288</f>
        <v>561326941.75999999</v>
      </c>
      <c r="E57" s="13">
        <v>576133254.32000005</v>
      </c>
      <c r="F57" s="14">
        <f t="shared" si="7"/>
        <v>8.5115831544974374E-2</v>
      </c>
      <c r="G57" s="15">
        <f t="shared" si="8"/>
        <v>-14806312.560000062</v>
      </c>
      <c r="H57" s="16">
        <f t="shared" si="6"/>
        <v>-2.569945832666037E-2</v>
      </c>
      <c r="I57" s="8"/>
    </row>
    <row r="58" spans="1:9" ht="18.75" x14ac:dyDescent="0.3">
      <c r="A58" s="18" t="s">
        <v>30</v>
      </c>
      <c r="B58" s="18"/>
      <c r="C58" s="18"/>
      <c r="D58" s="46">
        <f>+'[1]Individualizacion 2022'!E288</f>
        <v>48029477.160000004</v>
      </c>
      <c r="E58" s="13">
        <v>29970412.32</v>
      </c>
      <c r="F58" s="14">
        <f t="shared" si="7"/>
        <v>7.2828659788285064E-3</v>
      </c>
      <c r="G58" s="15">
        <f>D58-E58</f>
        <v>18059064.840000004</v>
      </c>
      <c r="H58" s="16">
        <f t="shared" si="6"/>
        <v>0.60256310948210545</v>
      </c>
      <c r="I58" s="8"/>
    </row>
    <row r="59" spans="1:9" x14ac:dyDescent="0.3">
      <c r="A59" s="18" t="s">
        <v>31</v>
      </c>
      <c r="B59" s="18"/>
      <c r="C59" s="18"/>
      <c r="D59" s="46">
        <f>+'[1]Individualizacion 2022'!F288</f>
        <v>118.96</v>
      </c>
      <c r="E59" s="13">
        <v>1318.77</v>
      </c>
      <c r="F59" s="14">
        <f t="shared" si="7"/>
        <v>1.803829206708439E-8</v>
      </c>
      <c r="G59" s="15">
        <f t="shared" si="8"/>
        <v>-1199.81</v>
      </c>
      <c r="H59" s="16">
        <f t="shared" si="6"/>
        <v>-0.90979473297087432</v>
      </c>
      <c r="I59" s="8"/>
    </row>
    <row r="60" spans="1:9" x14ac:dyDescent="0.3">
      <c r="A60" s="18" t="s">
        <v>32</v>
      </c>
      <c r="B60" s="18"/>
      <c r="C60" s="18"/>
      <c r="D60" s="46">
        <f>+'[1]Individualizacion 2022'!G288</f>
        <v>4587690.709999999</v>
      </c>
      <c r="E60" s="13">
        <v>5485386.629999999</v>
      </c>
      <c r="F60" s="14">
        <f t="shared" si="7"/>
        <v>6.9564647730690772E-4</v>
      </c>
      <c r="G60" s="15">
        <f t="shared" si="8"/>
        <v>-897695.91999999993</v>
      </c>
      <c r="H60" s="16">
        <f t="shared" si="6"/>
        <v>-0.16365226018717299</v>
      </c>
      <c r="I60" s="8"/>
    </row>
    <row r="61" spans="1:9" ht="18.75" x14ac:dyDescent="0.3">
      <c r="A61" s="18" t="s">
        <v>33</v>
      </c>
      <c r="B61" s="18"/>
      <c r="C61" s="18"/>
      <c r="D61" s="46">
        <f>+'[1]Individualizacion 2022'!H283</f>
        <v>26885325.600000001</v>
      </c>
      <c r="E61" s="13">
        <v>28094756.949999999</v>
      </c>
      <c r="F61" s="14">
        <f t="shared" si="7"/>
        <v>4.0767094442792614E-3</v>
      </c>
      <c r="G61" s="15">
        <f t="shared" si="8"/>
        <v>-1209431.3499999978</v>
      </c>
      <c r="H61" s="16">
        <f t="shared" si="6"/>
        <v>-4.3048293749343068E-2</v>
      </c>
      <c r="I61" s="8"/>
    </row>
    <row r="62" spans="1:9" ht="18.75" x14ac:dyDescent="0.3">
      <c r="A62" s="19"/>
      <c r="B62" s="19"/>
      <c r="C62" s="19" t="s">
        <v>34</v>
      </c>
      <c r="D62" s="46">
        <f>+'[1]Individualizacion 2022'!H284</f>
        <v>53769220.310000002</v>
      </c>
      <c r="E62" s="13">
        <v>56188281.200000003</v>
      </c>
      <c r="F62" s="14">
        <f t="shared" si="7"/>
        <v>8.1532019180496473E-3</v>
      </c>
      <c r="G62" s="15">
        <f t="shared" si="8"/>
        <v>-2419060.8900000006</v>
      </c>
      <c r="H62" s="16">
        <f t="shared" si="6"/>
        <v>-4.3052765422552208E-2</v>
      </c>
      <c r="I62" s="8"/>
    </row>
    <row r="63" spans="1:9" x14ac:dyDescent="0.3">
      <c r="A63" s="18" t="s">
        <v>35</v>
      </c>
      <c r="B63" s="18"/>
      <c r="C63" s="18"/>
      <c r="D63" s="46">
        <f>+'[1]Individualizacion 2022'!H285</f>
        <v>44396209.189999998</v>
      </c>
      <c r="E63" s="13">
        <v>43529619.200000003</v>
      </c>
      <c r="F63" s="14">
        <f t="shared" si="7"/>
        <v>6.7319417286532965E-3</v>
      </c>
      <c r="G63" s="15">
        <f t="shared" si="8"/>
        <v>866589.98999999464</v>
      </c>
      <c r="H63" s="16">
        <f t="shared" si="6"/>
        <v>1.99080535489728E-2</v>
      </c>
      <c r="I63" s="8"/>
    </row>
    <row r="64" spans="1:9" ht="18" thickBot="1" x14ac:dyDescent="0.35">
      <c r="A64" s="18" t="s">
        <v>36</v>
      </c>
      <c r="B64" s="18"/>
      <c r="C64" s="18"/>
      <c r="D64" s="46">
        <f>+'[1]Individualizacion 2022'!H287</f>
        <v>40795283.950000003</v>
      </c>
      <c r="E64" s="13">
        <v>35486436.060000002</v>
      </c>
      <c r="F64" s="14">
        <f t="shared" si="7"/>
        <v>6.18592171191779E-3</v>
      </c>
      <c r="G64" s="15">
        <f t="shared" si="8"/>
        <v>5308847.8900000006</v>
      </c>
      <c r="H64" s="16">
        <f t="shared" si="6"/>
        <v>0.14960217140498047</v>
      </c>
      <c r="I64" s="8"/>
    </row>
    <row r="65" spans="1:9" ht="18.75" thickTop="1" thickBot="1" x14ac:dyDescent="0.35">
      <c r="A65" s="11"/>
      <c r="B65" s="11"/>
      <c r="C65" s="11"/>
      <c r="D65" s="42" t="s">
        <v>37</v>
      </c>
      <c r="E65" s="24"/>
      <c r="F65" s="25"/>
      <c r="G65" s="26"/>
      <c r="H65" s="44"/>
      <c r="I65" s="8"/>
    </row>
    <row r="66" spans="1:9" ht="18" thickTop="1" x14ac:dyDescent="0.3">
      <c r="A66" s="45"/>
      <c r="B66" s="11"/>
      <c r="C66" s="12" t="s">
        <v>38</v>
      </c>
      <c r="D66" s="46">
        <f>D67+D74</f>
        <v>5561379871.6399994</v>
      </c>
      <c r="E66" s="46">
        <v>5469789700.0299997</v>
      </c>
      <c r="F66" s="14">
        <f>D66/D$66</f>
        <v>1</v>
      </c>
      <c r="G66" s="15">
        <f t="shared" ref="G66:G80" si="9">D66-E66</f>
        <v>91590171.609999657</v>
      </c>
      <c r="H66" s="16">
        <f t="shared" ref="H66:H80" si="10">G66/E66</f>
        <v>1.6744733642958396E-2</v>
      </c>
      <c r="I66" s="8"/>
    </row>
    <row r="67" spans="1:9" x14ac:dyDescent="0.3">
      <c r="A67" s="48" t="s">
        <v>39</v>
      </c>
      <c r="B67" s="48"/>
      <c r="C67" s="48"/>
      <c r="D67" s="46">
        <f>D68+D69+D73</f>
        <v>5308637168.3999996</v>
      </c>
      <c r="E67" s="46">
        <v>5192460039.6799994</v>
      </c>
      <c r="F67" s="14">
        <f t="shared" ref="F67:F80" si="11">D67/D$66</f>
        <v>0.9545539579972141</v>
      </c>
      <c r="G67" s="15">
        <f t="shared" si="9"/>
        <v>116177128.72000027</v>
      </c>
      <c r="H67" s="16">
        <f t="shared" si="10"/>
        <v>2.2374197939356702E-2</v>
      </c>
      <c r="I67" s="8"/>
    </row>
    <row r="68" spans="1:9" x14ac:dyDescent="0.3">
      <c r="A68" s="18" t="s">
        <v>40</v>
      </c>
      <c r="B68" s="18"/>
      <c r="C68" s="18"/>
      <c r="D68" s="46">
        <f>'[1]Individualizacion 2022'!$B$276</f>
        <v>4665292057.29</v>
      </c>
      <c r="E68" s="13">
        <v>4571131506.8299999</v>
      </c>
      <c r="F68" s="14">
        <f t="shared" si="11"/>
        <v>0.83887311512030349</v>
      </c>
      <c r="G68" s="15">
        <f t="shared" si="9"/>
        <v>94160550.460000038</v>
      </c>
      <c r="H68" s="16">
        <f t="shared" si="10"/>
        <v>2.0598958992824677E-2</v>
      </c>
      <c r="I68" s="8"/>
    </row>
    <row r="69" spans="1:9" x14ac:dyDescent="0.3">
      <c r="A69" s="48" t="s">
        <v>14</v>
      </c>
      <c r="B69" s="48"/>
      <c r="C69" s="48"/>
      <c r="D69" s="46">
        <f>+D70+D71+D72</f>
        <v>515488178.38</v>
      </c>
      <c r="E69" s="13">
        <v>505884083.94</v>
      </c>
      <c r="F69" s="14">
        <f t="shared" si="11"/>
        <v>9.2690697322926674E-2</v>
      </c>
      <c r="G69" s="15">
        <f t="shared" si="9"/>
        <v>9604094.4399999976</v>
      </c>
      <c r="H69" s="16">
        <f t="shared" si="10"/>
        <v>1.898477288551953E-2</v>
      </c>
      <c r="I69" s="8"/>
    </row>
    <row r="70" spans="1:9" x14ac:dyDescent="0.3">
      <c r="A70" s="19"/>
      <c r="B70" s="19"/>
      <c r="C70" s="19" t="s">
        <v>15</v>
      </c>
      <c r="D70" s="46">
        <f>'[1]Individualizacion 2022'!B277</f>
        <v>4903003.99</v>
      </c>
      <c r="E70" s="13">
        <v>9753790.4399999995</v>
      </c>
      <c r="F70" s="14">
        <f>D70/D$66</f>
        <v>8.8161645188141943E-4</v>
      </c>
      <c r="G70" s="15">
        <f>D70-E70</f>
        <v>-4850786.4499999993</v>
      </c>
      <c r="H70" s="16">
        <f>G70/E70</f>
        <v>-0.49732321806987678</v>
      </c>
      <c r="I70" s="8"/>
    </row>
    <row r="71" spans="1:9" x14ac:dyDescent="0.3">
      <c r="A71" s="19"/>
      <c r="B71" s="19"/>
      <c r="C71" s="19" t="s">
        <v>16</v>
      </c>
      <c r="D71" s="46">
        <f>'[1]Individualizacion 2022'!B278</f>
        <v>794914.68</v>
      </c>
      <c r="E71" s="13">
        <v>26844653.620000001</v>
      </c>
      <c r="F71" s="14">
        <f>D71/D$66</f>
        <v>1.4293479286563949E-4</v>
      </c>
      <c r="G71" s="15">
        <f>D71-E71</f>
        <v>-26049738.940000001</v>
      </c>
      <c r="H71" s="16">
        <f>G71/E71</f>
        <v>-0.97038834282414554</v>
      </c>
      <c r="I71" s="8"/>
    </row>
    <row r="72" spans="1:9" x14ac:dyDescent="0.3">
      <c r="A72" s="18" t="s">
        <v>17</v>
      </c>
      <c r="B72" s="18"/>
      <c r="C72" s="18"/>
      <c r="D72" s="46">
        <f>'[1]Individualizacion 2022'!B279</f>
        <v>509790259.70999998</v>
      </c>
      <c r="E72" s="13">
        <v>469285639.88</v>
      </c>
      <c r="F72" s="14">
        <f>D72/D$66</f>
        <v>9.1666146078179619E-2</v>
      </c>
      <c r="G72" s="15">
        <f>D72-E72</f>
        <v>40504619.829999983</v>
      </c>
      <c r="H72" s="16">
        <f>G72/E72</f>
        <v>8.6311227934350032E-2</v>
      </c>
      <c r="I72" s="8"/>
    </row>
    <row r="73" spans="1:9" x14ac:dyDescent="0.3">
      <c r="A73" s="19"/>
      <c r="B73" s="19"/>
      <c r="C73" s="49" t="s">
        <v>18</v>
      </c>
      <c r="D73" s="46">
        <f>'[1]Individualizacion 2022'!$B$281</f>
        <v>127856932.73</v>
      </c>
      <c r="E73" s="13">
        <v>115444448.91</v>
      </c>
      <c r="F73" s="14">
        <f t="shared" si="11"/>
        <v>2.2990145553983921E-2</v>
      </c>
      <c r="G73" s="15">
        <f t="shared" si="9"/>
        <v>12412483.820000008</v>
      </c>
      <c r="H73" s="16">
        <f t="shared" si="10"/>
        <v>0.10751910496516578</v>
      </c>
      <c r="I73" s="8"/>
    </row>
    <row r="74" spans="1:9" x14ac:dyDescent="0.3">
      <c r="A74" s="48" t="s">
        <v>41</v>
      </c>
      <c r="B74" s="48"/>
      <c r="C74" s="48"/>
      <c r="D74" s="46">
        <f>D75+D76+D80</f>
        <v>252742703.23999998</v>
      </c>
      <c r="E74" s="46">
        <v>277329660.35000002</v>
      </c>
      <c r="F74" s="14">
        <f t="shared" si="11"/>
        <v>4.5446042002785993E-2</v>
      </c>
      <c r="G74" s="15">
        <f t="shared" si="9"/>
        <v>-24586957.110000044</v>
      </c>
      <c r="H74" s="16">
        <f t="shared" si="10"/>
        <v>-8.8656067580259609E-2</v>
      </c>
      <c r="I74" s="8"/>
    </row>
    <row r="75" spans="1:9" x14ac:dyDescent="0.3">
      <c r="A75" s="18" t="s">
        <v>40</v>
      </c>
      <c r="B75" s="18"/>
      <c r="C75" s="18"/>
      <c r="D75" s="46">
        <f>'[1]Individualizacion 2022'!$C$276</f>
        <v>21596824.760000002</v>
      </c>
      <c r="E75" s="13">
        <v>34214126.609999999</v>
      </c>
      <c r="F75" s="14">
        <f t="shared" si="11"/>
        <v>3.8833572347992296E-3</v>
      </c>
      <c r="G75" s="15">
        <f t="shared" si="9"/>
        <v>-12617301.849999998</v>
      </c>
      <c r="H75" s="16">
        <f t="shared" si="10"/>
        <v>-0.36877462908295461</v>
      </c>
      <c r="I75" s="8"/>
    </row>
    <row r="76" spans="1:9" x14ac:dyDescent="0.3">
      <c r="A76" s="48" t="s">
        <v>14</v>
      </c>
      <c r="B76" s="48"/>
      <c r="C76" s="48"/>
      <c r="D76" s="46">
        <f>+D77+D78+D79</f>
        <v>230636102.29999998</v>
      </c>
      <c r="E76" s="13">
        <v>242099883.73000002</v>
      </c>
      <c r="F76" s="14">
        <f t="shared" si="11"/>
        <v>4.1471021153602211E-2</v>
      </c>
      <c r="G76" s="15">
        <f>D76-E76</f>
        <v>-11463781.430000037</v>
      </c>
      <c r="H76" s="16">
        <f>G76/E76</f>
        <v>-4.7351453678453344E-2</v>
      </c>
      <c r="I76" s="8"/>
    </row>
    <row r="77" spans="1:9" ht="18.75" x14ac:dyDescent="0.3">
      <c r="A77" s="19"/>
      <c r="B77" s="19"/>
      <c r="C77" s="19" t="s">
        <v>20</v>
      </c>
      <c r="D77" s="50">
        <f>'[1]Individualizacion 2022'!C277</f>
        <v>7348002.75</v>
      </c>
      <c r="E77" s="13">
        <v>14517583.380000001</v>
      </c>
      <c r="F77" s="14">
        <f>D77/D$66</f>
        <v>1.3212553214483336E-3</v>
      </c>
      <c r="G77" s="15">
        <f>D77-E77</f>
        <v>-7169580.6300000008</v>
      </c>
      <c r="H77" s="16" t="s">
        <v>24</v>
      </c>
      <c r="I77" s="8"/>
    </row>
    <row r="78" spans="1:9" x14ac:dyDescent="0.3">
      <c r="A78" s="19"/>
      <c r="B78" s="19"/>
      <c r="C78" s="19" t="s">
        <v>16</v>
      </c>
      <c r="D78" s="46">
        <f>'[1]Individualizacion 2022'!C278</f>
        <v>256141.82</v>
      </c>
      <c r="E78" s="13">
        <v>23079962.640000001</v>
      </c>
      <c r="F78" s="14">
        <f>D78/D$66</f>
        <v>4.6057242251367041E-5</v>
      </c>
      <c r="G78" s="15">
        <f>D78-E78</f>
        <v>-22823820.82</v>
      </c>
      <c r="H78" s="16">
        <f>G78/E78</f>
        <v>-0.9889019829019966</v>
      </c>
      <c r="I78" s="8"/>
    </row>
    <row r="79" spans="1:9" x14ac:dyDescent="0.3">
      <c r="A79" s="18" t="s">
        <v>17</v>
      </c>
      <c r="B79" s="18"/>
      <c r="C79" s="18"/>
      <c r="D79" s="46">
        <f>'[1]Individualizacion 2022'!C279</f>
        <v>223031957.72999999</v>
      </c>
      <c r="E79" s="13">
        <v>204502337.71000001</v>
      </c>
      <c r="F79" s="14">
        <f>D79/D$66</f>
        <v>4.0103708589902518E-2</v>
      </c>
      <c r="G79" s="15">
        <f>D79-E79</f>
        <v>18529620.019999981</v>
      </c>
      <c r="H79" s="16">
        <f>G79/E79</f>
        <v>9.0608353075535025E-2</v>
      </c>
      <c r="I79" s="8"/>
    </row>
    <row r="80" spans="1:9" ht="18" thickBot="1" x14ac:dyDescent="0.35">
      <c r="A80" s="19"/>
      <c r="B80" s="19"/>
      <c r="C80" s="49" t="s">
        <v>18</v>
      </c>
      <c r="D80" s="46">
        <f>'[1]Individualizacion 2022'!$C$281</f>
        <v>509776.18</v>
      </c>
      <c r="E80" s="13">
        <v>1015650.01</v>
      </c>
      <c r="F80" s="14">
        <f t="shared" si="11"/>
        <v>9.1663614384548722E-5</v>
      </c>
      <c r="G80" s="15">
        <f t="shared" si="9"/>
        <v>-505873.83</v>
      </c>
      <c r="H80" s="16">
        <f t="shared" si="10"/>
        <v>-0.49807889038469072</v>
      </c>
      <c r="I80" s="8"/>
    </row>
    <row r="81" spans="1:9" ht="18.75" thickTop="1" thickBot="1" x14ac:dyDescent="0.35">
      <c r="A81" s="11"/>
      <c r="B81" s="11"/>
      <c r="C81" s="11"/>
      <c r="D81" s="51" t="s">
        <v>37</v>
      </c>
      <c r="E81" s="24" t="s">
        <v>37</v>
      </c>
      <c r="F81" s="25"/>
      <c r="G81" s="26"/>
      <c r="H81" s="44"/>
      <c r="I81" s="8"/>
    </row>
    <row r="82" spans="1:9" ht="24" customHeight="1" thickTop="1" x14ac:dyDescent="0.3">
      <c r="A82" s="10"/>
      <c r="B82" s="11"/>
      <c r="C82" s="12" t="s">
        <v>42</v>
      </c>
      <c r="D82" s="9">
        <f>D83+D91+D92+D95+D96</f>
        <v>1000923844888.5101</v>
      </c>
      <c r="E82" s="13">
        <v>977111939439.22009</v>
      </c>
      <c r="F82" s="14">
        <f>D82/D$82</f>
        <v>1</v>
      </c>
      <c r="G82" s="15">
        <f>D82-E82</f>
        <v>23811905449.290039</v>
      </c>
      <c r="H82" s="16">
        <f t="shared" ref="H82:H96" si="12">G82/E82</f>
        <v>2.436968016474762E-2</v>
      </c>
      <c r="I82" s="17"/>
    </row>
    <row r="83" spans="1:9" x14ac:dyDescent="0.3">
      <c r="A83" s="18" t="s">
        <v>43</v>
      </c>
      <c r="B83" s="18"/>
      <c r="C83" s="18"/>
      <c r="D83" s="9">
        <f>SUM(D84:D90)</f>
        <v>789906058853.84009</v>
      </c>
      <c r="E83" s="13">
        <v>771027353529.42004</v>
      </c>
      <c r="F83" s="14">
        <f t="shared" ref="F83:F96" si="13">D83/D$82</f>
        <v>0.78917698173313611</v>
      </c>
      <c r="G83" s="15">
        <f>D83-E83</f>
        <v>18878705324.420044</v>
      </c>
      <c r="H83" s="16">
        <f t="shared" si="12"/>
        <v>2.4485130440576115E-2</v>
      </c>
      <c r="I83" s="17"/>
    </row>
    <row r="84" spans="1:9" x14ac:dyDescent="0.3">
      <c r="A84" s="19"/>
      <c r="B84" s="19"/>
      <c r="C84" s="19" t="s">
        <v>7</v>
      </c>
      <c r="D84" s="9">
        <f>+'[1]Patrimonio 2022'!G112</f>
        <v>9481912862.1299992</v>
      </c>
      <c r="E84" s="21">
        <v>9039739032.4200001</v>
      </c>
      <c r="F84" s="14">
        <f t="shared" si="13"/>
        <v>9.4731611306414238E-3</v>
      </c>
      <c r="G84" s="15">
        <f>D84-E84</f>
        <v>442173829.70999908</v>
      </c>
      <c r="H84" s="16">
        <f t="shared" si="12"/>
        <v>4.8914446326845579E-2</v>
      </c>
      <c r="I84" s="17"/>
    </row>
    <row r="85" spans="1:9" x14ac:dyDescent="0.3">
      <c r="A85" s="18" t="s">
        <v>8</v>
      </c>
      <c r="B85" s="18"/>
      <c r="C85" s="18"/>
      <c r="D85" s="9">
        <f>+'[1]Patrimonio 2022'!G113</f>
        <v>189760347725.85001</v>
      </c>
      <c r="E85" s="21">
        <v>184841740586.48001</v>
      </c>
      <c r="F85" s="14">
        <f t="shared" si="13"/>
        <v>0.18958520040751636</v>
      </c>
      <c r="G85" s="15">
        <f>D85-E85</f>
        <v>4918607139.3699951</v>
      </c>
      <c r="H85" s="16">
        <f t="shared" si="12"/>
        <v>2.6609829163931599E-2</v>
      </c>
      <c r="I85" s="17"/>
    </row>
    <row r="86" spans="1:9" x14ac:dyDescent="0.3">
      <c r="A86" s="19"/>
      <c r="B86" s="19"/>
      <c r="C86" s="19" t="s">
        <v>9</v>
      </c>
      <c r="D86" s="9">
        <f>+'[1]Patrimonio 2022'!G114</f>
        <v>5413293696.6400003</v>
      </c>
      <c r="E86" s="13">
        <v>4936080039.3299999</v>
      </c>
      <c r="F86" s="14">
        <f t="shared" si="13"/>
        <v>5.4082972688526279E-3</v>
      </c>
      <c r="G86" s="15">
        <f t="shared" ref="G86:G96" si="14">D86-E86</f>
        <v>477213657.31000042</v>
      </c>
      <c r="H86" s="16">
        <f t="shared" si="12"/>
        <v>9.6678670829408828E-2</v>
      </c>
      <c r="I86" s="17"/>
    </row>
    <row r="87" spans="1:9" x14ac:dyDescent="0.3">
      <c r="A87" s="18" t="s">
        <v>10</v>
      </c>
      <c r="B87" s="18"/>
      <c r="C87" s="18"/>
      <c r="D87" s="9">
        <f>+'[1]Patrimonio 2022'!G115</f>
        <v>273346806299</v>
      </c>
      <c r="E87" s="13">
        <v>267385913267.5</v>
      </c>
      <c r="F87" s="14">
        <f t="shared" si="13"/>
        <v>0.27309450933247303</v>
      </c>
      <c r="G87" s="15">
        <f t="shared" si="14"/>
        <v>5960893031.5</v>
      </c>
      <c r="H87" s="16">
        <f t="shared" si="12"/>
        <v>2.2293220157550198E-2</v>
      </c>
      <c r="I87" s="17"/>
    </row>
    <row r="88" spans="1:9" x14ac:dyDescent="0.3">
      <c r="A88" s="18" t="s">
        <v>11</v>
      </c>
      <c r="B88" s="18"/>
      <c r="C88" s="18"/>
      <c r="D88" s="9">
        <f>+'[1]Patrimonio 2022'!G116</f>
        <v>135954730560.75999</v>
      </c>
      <c r="E88" s="13">
        <v>132824064601.81</v>
      </c>
      <c r="F88" s="14">
        <f t="shared" si="13"/>
        <v>0.13582924540668084</v>
      </c>
      <c r="G88" s="15">
        <f t="shared" si="14"/>
        <v>3130665958.9499969</v>
      </c>
      <c r="H88" s="16">
        <f t="shared" si="12"/>
        <v>2.3570020751400311E-2</v>
      </c>
      <c r="I88" s="17"/>
    </row>
    <row r="89" spans="1:9" x14ac:dyDescent="0.3">
      <c r="A89" s="18" t="s">
        <v>12</v>
      </c>
      <c r="B89" s="18"/>
      <c r="C89" s="18"/>
      <c r="D89" s="9">
        <f>+'[1]Patrimonio 2022'!G117</f>
        <v>7833362390.1400003</v>
      </c>
      <c r="E89" s="13">
        <v>7655054572.8699999</v>
      </c>
      <c r="F89" s="14">
        <f t="shared" si="13"/>
        <v>7.8261322578567754E-3</v>
      </c>
      <c r="G89" s="15">
        <f t="shared" si="14"/>
        <v>178307817.27000046</v>
      </c>
      <c r="H89" s="16">
        <f t="shared" si="12"/>
        <v>2.3292821177517752E-2</v>
      </c>
      <c r="I89" s="17"/>
    </row>
    <row r="90" spans="1:9" x14ac:dyDescent="0.3">
      <c r="A90" s="18" t="s">
        <v>13</v>
      </c>
      <c r="B90" s="18"/>
      <c r="C90" s="18"/>
      <c r="D90" s="9">
        <f>+'[1]Patrimonio 2022'!G118</f>
        <v>168115605319.32001</v>
      </c>
      <c r="E90" s="13">
        <v>164344761429.01001</v>
      </c>
      <c r="F90" s="14">
        <f t="shared" si="13"/>
        <v>0.16796043592911497</v>
      </c>
      <c r="G90" s="15">
        <f t="shared" si="14"/>
        <v>3770843890.3099976</v>
      </c>
      <c r="H90" s="16">
        <f t="shared" si="12"/>
        <v>2.294471608052346E-2</v>
      </c>
      <c r="I90" s="17"/>
    </row>
    <row r="91" spans="1:9" x14ac:dyDescent="0.3">
      <c r="A91" s="18" t="s">
        <v>28</v>
      </c>
      <c r="B91" s="18"/>
      <c r="C91" s="18"/>
      <c r="D91" s="9">
        <f>+'[1]Patrimonio 2022'!G125</f>
        <v>58052723126.029999</v>
      </c>
      <c r="E91" s="13">
        <v>56448616765.690002</v>
      </c>
      <c r="F91" s="14">
        <f t="shared" si="13"/>
        <v>5.7999140916156627E-2</v>
      </c>
      <c r="G91" s="15">
        <f t="shared" si="14"/>
        <v>1604106360.3399963</v>
      </c>
      <c r="H91" s="16">
        <f t="shared" si="12"/>
        <v>2.8417106605081371E-2</v>
      </c>
      <c r="I91" s="17"/>
    </row>
    <row r="92" spans="1:9" x14ac:dyDescent="0.3">
      <c r="A92" s="18" t="s">
        <v>14</v>
      </c>
      <c r="B92" s="18"/>
      <c r="C92" s="18"/>
      <c r="D92" s="9">
        <f>+'[1]Patrimonio 2022'!G122</f>
        <v>44600096153.979996</v>
      </c>
      <c r="E92" s="13">
        <v>44500173987.919998</v>
      </c>
      <c r="F92" s="14">
        <f t="shared" si="13"/>
        <v>4.4558930613695057E-2</v>
      </c>
      <c r="G92" s="15">
        <f t="shared" si="14"/>
        <v>99922166.059997559</v>
      </c>
      <c r="H92" s="16">
        <f t="shared" si="12"/>
        <v>2.245433154646146E-3</v>
      </c>
      <c r="I92" s="17"/>
    </row>
    <row r="93" spans="1:9" x14ac:dyDescent="0.3">
      <c r="A93" s="18" t="s">
        <v>44</v>
      </c>
      <c r="B93" s="18"/>
      <c r="C93" s="18"/>
      <c r="D93" s="9">
        <f>+'[1]Patrimonio 2022'!G123</f>
        <v>25391735969.619999</v>
      </c>
      <c r="E93" s="13">
        <v>25341760246.419998</v>
      </c>
      <c r="F93" s="14">
        <f t="shared" si="13"/>
        <v>2.5368299595708309E-2</v>
      </c>
      <c r="G93" s="15">
        <f t="shared" si="14"/>
        <v>49975723.200000763</v>
      </c>
      <c r="H93" s="16">
        <f t="shared" si="12"/>
        <v>1.9720699238743992E-3</v>
      </c>
      <c r="I93" s="17"/>
    </row>
    <row r="94" spans="1:9" x14ac:dyDescent="0.3">
      <c r="A94" s="18" t="s">
        <v>45</v>
      </c>
      <c r="B94" s="18"/>
      <c r="C94" s="18"/>
      <c r="D94" s="9">
        <f>+'[1]Patrimonio 2022'!G124</f>
        <v>19208360184.360001</v>
      </c>
      <c r="E94" s="13">
        <v>19158413741.5</v>
      </c>
      <c r="F94" s="14">
        <f t="shared" si="13"/>
        <v>1.9190631017986751E-2</v>
      </c>
      <c r="G94" s="15">
        <f t="shared" si="14"/>
        <v>49946442.86000061</v>
      </c>
      <c r="H94" s="16">
        <f t="shared" si="12"/>
        <v>2.6070239182594285E-3</v>
      </c>
      <c r="I94" s="17"/>
    </row>
    <row r="95" spans="1:9" ht="18.75" x14ac:dyDescent="0.3">
      <c r="A95" s="18" t="s">
        <v>46</v>
      </c>
      <c r="B95" s="18"/>
      <c r="C95" s="18"/>
      <c r="D95" s="9">
        <f>+'[1]Patrimonio 2022'!G126</f>
        <v>108276706891.60001</v>
      </c>
      <c r="E95" s="13">
        <v>105042031904.81</v>
      </c>
      <c r="F95" s="14">
        <f t="shared" si="13"/>
        <v>0.10817676833711622</v>
      </c>
      <c r="G95" s="15">
        <f t="shared" si="14"/>
        <v>3234674986.7900085</v>
      </c>
      <c r="H95" s="16">
        <f t="shared" si="12"/>
        <v>3.0794101448087936E-2</v>
      </c>
      <c r="I95" s="17"/>
    </row>
    <row r="96" spans="1:9" ht="19.5" thickBot="1" x14ac:dyDescent="0.35">
      <c r="A96" s="18" t="s">
        <v>47</v>
      </c>
      <c r="B96" s="18"/>
      <c r="C96" s="18"/>
      <c r="D96" s="9">
        <f>+'[1]Patrimonio 2022'!G119</f>
        <v>88259863.060000002</v>
      </c>
      <c r="E96" s="13">
        <v>93763251.379999995</v>
      </c>
      <c r="F96" s="14">
        <f t="shared" si="13"/>
        <v>8.8178399895979105E-5</v>
      </c>
      <c r="G96" s="15">
        <f t="shared" si="14"/>
        <v>-5503388.3199999928</v>
      </c>
      <c r="H96" s="16">
        <f t="shared" si="12"/>
        <v>-5.8694512391598688E-2</v>
      </c>
      <c r="I96" s="17"/>
    </row>
    <row r="97" spans="1:9" ht="18.75" thickTop="1" thickBot="1" x14ac:dyDescent="0.35">
      <c r="A97" s="11"/>
      <c r="B97" s="11"/>
      <c r="C97" s="11"/>
      <c r="D97" s="52"/>
      <c r="E97" s="24"/>
      <c r="F97" s="43"/>
      <c r="G97" s="26"/>
      <c r="H97" s="44"/>
      <c r="I97" s="17"/>
    </row>
    <row r="98" spans="1:9" ht="19.5" customHeight="1" thickTop="1" x14ac:dyDescent="0.3">
      <c r="A98" s="10"/>
      <c r="B98" s="11"/>
      <c r="C98" s="12" t="s">
        <v>48</v>
      </c>
      <c r="D98" s="53"/>
      <c r="E98" s="28"/>
      <c r="F98" s="37"/>
      <c r="G98" s="15"/>
      <c r="H98" s="54"/>
      <c r="I98" s="17"/>
    </row>
    <row r="99" spans="1:9" ht="18.75" x14ac:dyDescent="0.3">
      <c r="A99" s="18" t="s">
        <v>49</v>
      </c>
      <c r="B99" s="18"/>
      <c r="C99" s="18"/>
      <c r="D99" s="55">
        <f>+'[1]Rentabilidad 2022'!F97</f>
        <v>7.9314446396314492E-2</v>
      </c>
      <c r="E99" s="41">
        <v>9.3627577213187013E-2</v>
      </c>
      <c r="F99" s="37" t="s">
        <v>24</v>
      </c>
      <c r="G99" s="38">
        <f>D99-E99</f>
        <v>-1.4313130816872521E-2</v>
      </c>
      <c r="H99" s="54">
        <f t="shared" ref="H99:H109" si="15">G99/E99</f>
        <v>-0.15287302355674523</v>
      </c>
      <c r="I99" s="17"/>
    </row>
    <row r="100" spans="1:9" x14ac:dyDescent="0.3">
      <c r="A100" s="19"/>
      <c r="B100" s="19"/>
      <c r="C100" s="19" t="s">
        <v>7</v>
      </c>
      <c r="D100" s="55">
        <f>+'[1]Rentabilidad 2022'!F85</f>
        <v>9.8008539883265092E-2</v>
      </c>
      <c r="E100" s="41">
        <v>0.11397728953569362</v>
      </c>
      <c r="F100" s="37" t="s">
        <v>24</v>
      </c>
      <c r="G100" s="38">
        <f>D100-E100</f>
        <v>-1.5968749652428532E-2</v>
      </c>
      <c r="H100" s="16">
        <f t="shared" si="15"/>
        <v>-0.14010466223122187</v>
      </c>
      <c r="I100" s="17"/>
    </row>
    <row r="101" spans="1:9" x14ac:dyDescent="0.3">
      <c r="A101" s="18" t="s">
        <v>8</v>
      </c>
      <c r="B101" s="18"/>
      <c r="C101" s="18"/>
      <c r="D101" s="55">
        <f>+'[1]Rentabilidad 2022'!F86</f>
        <v>9.2261781800756074E-2</v>
      </c>
      <c r="E101" s="56">
        <v>0.10761454580919994</v>
      </c>
      <c r="F101" s="37" t="s">
        <v>24</v>
      </c>
      <c r="G101" s="38">
        <f>D101-E101</f>
        <v>-1.5352764008443862E-2</v>
      </c>
      <c r="H101" s="16">
        <f t="shared" si="15"/>
        <v>-0.14266439441805792</v>
      </c>
      <c r="I101" s="17"/>
    </row>
    <row r="102" spans="1:9" x14ac:dyDescent="0.3">
      <c r="A102" s="19"/>
      <c r="B102" s="19"/>
      <c r="C102" s="19" t="s">
        <v>9</v>
      </c>
      <c r="D102" s="55">
        <f>+'[1]Rentabilidad 2022'!F87</f>
        <v>9.1238047994250948E-2</v>
      </c>
      <c r="E102" s="41">
        <v>0.10501604427935263</v>
      </c>
      <c r="F102" s="37" t="s">
        <v>24</v>
      </c>
      <c r="G102" s="38">
        <f t="shared" ref="G102:G110" si="16">D102-E102</f>
        <v>-1.3777996285101679E-2</v>
      </c>
      <c r="H102" s="54">
        <f t="shared" si="15"/>
        <v>-0.13119896468820424</v>
      </c>
      <c r="I102" s="17"/>
    </row>
    <row r="103" spans="1:9" x14ac:dyDescent="0.3">
      <c r="A103" s="18" t="s">
        <v>10</v>
      </c>
      <c r="B103" s="18"/>
      <c r="C103" s="18"/>
      <c r="D103" s="55">
        <f>+'[1]Rentabilidad 2022'!F88</f>
        <v>6.8229429061780422E-2</v>
      </c>
      <c r="E103" s="41">
        <v>8.5027514118343639E-2</v>
      </c>
      <c r="F103" s="37" t="s">
        <v>24</v>
      </c>
      <c r="G103" s="38">
        <f t="shared" si="16"/>
        <v>-1.6798085056563217E-2</v>
      </c>
      <c r="H103" s="54">
        <f t="shared" si="15"/>
        <v>-0.19756058060433448</v>
      </c>
      <c r="I103" s="17"/>
    </row>
    <row r="104" spans="1:9" x14ac:dyDescent="0.3">
      <c r="A104" s="18" t="s">
        <v>11</v>
      </c>
      <c r="B104" s="18"/>
      <c r="C104" s="18"/>
      <c r="D104" s="55">
        <f>+'[1]Rentabilidad 2022'!F89</f>
        <v>7.9942296642503186E-2</v>
      </c>
      <c r="E104" s="41">
        <v>9.5167918447998989E-2</v>
      </c>
      <c r="F104" s="37" t="s">
        <v>24</v>
      </c>
      <c r="G104" s="38">
        <f t="shared" si="16"/>
        <v>-1.5225621805495804E-2</v>
      </c>
      <c r="H104" s="54">
        <f t="shared" si="15"/>
        <v>-0.15998691632427881</v>
      </c>
      <c r="I104" s="17"/>
    </row>
    <row r="105" spans="1:9" x14ac:dyDescent="0.3">
      <c r="A105" s="18" t="s">
        <v>12</v>
      </c>
      <c r="B105" s="18"/>
      <c r="C105" s="18"/>
      <c r="D105" s="55">
        <f>+'[1]Rentabilidad 2022'!F90</f>
        <v>6.3148563026199866E-2</v>
      </c>
      <c r="E105" s="41">
        <v>7.8379996188803869E-2</v>
      </c>
      <c r="F105" s="37" t="s">
        <v>24</v>
      </c>
      <c r="G105" s="38">
        <f t="shared" si="16"/>
        <v>-1.5231433162604002E-2</v>
      </c>
      <c r="H105" s="54">
        <f t="shared" si="15"/>
        <v>-0.19432806715011966</v>
      </c>
      <c r="I105" s="17"/>
    </row>
    <row r="106" spans="1:9" x14ac:dyDescent="0.3">
      <c r="A106" s="18" t="s">
        <v>13</v>
      </c>
      <c r="B106" s="18"/>
      <c r="C106" s="18"/>
      <c r="D106" s="55">
        <f>+'[1]Rentabilidad 2022'!F91</f>
        <v>6.1124017214693627E-2</v>
      </c>
      <c r="E106" s="41">
        <v>7.9374752568673212E-2</v>
      </c>
      <c r="F106" s="37" t="s">
        <v>24</v>
      </c>
      <c r="G106" s="38">
        <f t="shared" si="16"/>
        <v>-1.8250735353979586E-2</v>
      </c>
      <c r="H106" s="54">
        <f t="shared" si="15"/>
        <v>-0.22993124089664996</v>
      </c>
      <c r="I106" s="17"/>
    </row>
    <row r="107" spans="1:9" x14ac:dyDescent="0.3">
      <c r="A107" s="18" t="s">
        <v>28</v>
      </c>
      <c r="B107" s="18"/>
      <c r="C107" s="18"/>
      <c r="D107" s="55">
        <f>+'[1]Rentabilidad 2022'!F95</f>
        <v>9.9695582594572021E-2</v>
      </c>
      <c r="E107" s="41">
        <v>0.11440694340293887</v>
      </c>
      <c r="F107" s="37" t="s">
        <v>24</v>
      </c>
      <c r="G107" s="38">
        <f t="shared" si="16"/>
        <v>-1.4711360808366852E-2</v>
      </c>
      <c r="H107" s="54">
        <f t="shared" si="15"/>
        <v>-0.1285880067309704</v>
      </c>
      <c r="I107" s="17"/>
    </row>
    <row r="108" spans="1:9" x14ac:dyDescent="0.3">
      <c r="A108" s="18" t="s">
        <v>44</v>
      </c>
      <c r="B108" s="18"/>
      <c r="C108" s="18"/>
      <c r="D108" s="55">
        <f>+'[1]Rentabilidad 2022'!F93</f>
        <v>8.6698434160950022E-2</v>
      </c>
      <c r="E108" s="41">
        <v>9.7865435862909411E-2</v>
      </c>
      <c r="F108" s="37" t="s">
        <v>24</v>
      </c>
      <c r="G108" s="38">
        <f t="shared" si="16"/>
        <v>-1.1167001701959389E-2</v>
      </c>
      <c r="H108" s="54">
        <f t="shared" si="15"/>
        <v>-0.11410567585477475</v>
      </c>
      <c r="I108" s="17"/>
    </row>
    <row r="109" spans="1:9" x14ac:dyDescent="0.3">
      <c r="A109" s="18" t="s">
        <v>45</v>
      </c>
      <c r="B109" s="18"/>
      <c r="C109" s="18"/>
      <c r="D109" s="55">
        <f>+'[1]Rentabilidad 2022'!F94</f>
        <v>9.0251887874589945E-2</v>
      </c>
      <c r="E109" s="41">
        <v>0.1133316847660668</v>
      </c>
      <c r="F109" s="37" t="s">
        <v>24</v>
      </c>
      <c r="G109" s="38">
        <f t="shared" si="16"/>
        <v>-2.307979689147685E-2</v>
      </c>
      <c r="H109" s="54">
        <f t="shared" si="15"/>
        <v>-0.20364822899365639</v>
      </c>
      <c r="I109" s="17"/>
    </row>
    <row r="110" spans="1:9" ht="19.5" thickBot="1" x14ac:dyDescent="0.35">
      <c r="A110" s="18" t="s">
        <v>50</v>
      </c>
      <c r="B110" s="18"/>
      <c r="C110" s="18"/>
      <c r="D110" s="55">
        <f>+'[1]Rentabilidad 2022'!F96</f>
        <v>9.64E-2</v>
      </c>
      <c r="E110" s="41">
        <v>9.4299999999999995E-2</v>
      </c>
      <c r="F110" s="37" t="s">
        <v>24</v>
      </c>
      <c r="G110" s="38">
        <f t="shared" si="16"/>
        <v>2.1000000000000046E-3</v>
      </c>
      <c r="H110" s="54">
        <f>G110/E110</f>
        <v>2.2269353128313941E-2</v>
      </c>
      <c r="I110" s="17"/>
    </row>
    <row r="111" spans="1:9" ht="18.75" thickTop="1" thickBot="1" x14ac:dyDescent="0.35">
      <c r="A111" s="11"/>
      <c r="B111" s="11"/>
      <c r="C111" s="11"/>
      <c r="D111" s="52"/>
      <c r="E111" s="24"/>
      <c r="F111" s="43"/>
      <c r="G111" s="26"/>
      <c r="H111" s="44"/>
      <c r="I111" s="17"/>
    </row>
    <row r="112" spans="1:9" ht="18" thickTop="1" x14ac:dyDescent="0.3">
      <c r="A112" s="10"/>
      <c r="B112" s="11"/>
      <c r="C112" s="12" t="s">
        <v>51</v>
      </c>
      <c r="D112" s="53"/>
      <c r="E112" s="28"/>
      <c r="F112" s="37"/>
      <c r="G112" s="15"/>
      <c r="H112" s="16"/>
      <c r="I112" s="17"/>
    </row>
    <row r="113" spans="1:9" x14ac:dyDescent="0.3">
      <c r="A113" s="34" t="s">
        <v>52</v>
      </c>
      <c r="B113" s="34"/>
      <c r="C113" s="34"/>
      <c r="D113" s="9">
        <f>+'[1]Beneficios 2022'!B10</f>
        <v>21779</v>
      </c>
      <c r="E113" s="13">
        <v>21341</v>
      </c>
      <c r="F113" s="37" t="s">
        <v>24</v>
      </c>
      <c r="G113" s="15">
        <f>D113-E113</f>
        <v>438</v>
      </c>
      <c r="H113" s="54">
        <f>G113/E113</f>
        <v>2.0523874232697623E-2</v>
      </c>
      <c r="I113" s="17"/>
    </row>
    <row r="114" spans="1:9" x14ac:dyDescent="0.3">
      <c r="A114" s="34" t="s">
        <v>53</v>
      </c>
      <c r="B114" s="34"/>
      <c r="C114" s="34"/>
      <c r="D114" s="9">
        <f>+'[1]Beneficios 2022'!C10</f>
        <v>14531</v>
      </c>
      <c r="E114" s="13">
        <v>14243</v>
      </c>
      <c r="F114" s="37" t="s">
        <v>24</v>
      </c>
      <c r="G114" s="15">
        <f>D114-E114</f>
        <v>288</v>
      </c>
      <c r="H114" s="16">
        <f>G114/E114</f>
        <v>2.0220459172927051E-2</v>
      </c>
      <c r="I114" s="17"/>
    </row>
    <row r="115" spans="1:9" ht="18" thickBot="1" x14ac:dyDescent="0.35">
      <c r="A115" s="57"/>
      <c r="B115" s="57"/>
      <c r="C115" s="57"/>
      <c r="D115" s="53"/>
      <c r="E115" s="21"/>
      <c r="F115" s="37"/>
      <c r="G115" s="15"/>
      <c r="H115" s="16"/>
      <c r="I115" s="17"/>
    </row>
    <row r="116" spans="1:9" ht="18.75" thickTop="1" thickBot="1" x14ac:dyDescent="0.35">
      <c r="A116" s="10"/>
      <c r="B116" s="11"/>
      <c r="C116" s="12" t="s">
        <v>54</v>
      </c>
      <c r="D116" s="52"/>
      <c r="E116" s="58"/>
      <c r="F116" s="59"/>
      <c r="G116" s="26"/>
      <c r="H116" s="27"/>
      <c r="I116" s="17"/>
    </row>
    <row r="117" spans="1:9" ht="18" thickTop="1" x14ac:dyDescent="0.3">
      <c r="A117" s="34" t="s">
        <v>52</v>
      </c>
      <c r="B117" s="34"/>
      <c r="C117" s="34"/>
      <c r="D117" s="9">
        <f>+'[1]Beneficios 2022'!F10</f>
        <v>32667</v>
      </c>
      <c r="E117" s="13">
        <v>31577</v>
      </c>
      <c r="F117" s="37" t="s">
        <v>24</v>
      </c>
      <c r="G117" s="15">
        <f>D117-E117</f>
        <v>1090</v>
      </c>
      <c r="H117" s="16">
        <f>G117/E117</f>
        <v>3.4518795325711754E-2</v>
      </c>
      <c r="I117" s="17"/>
    </row>
    <row r="118" spans="1:9" x14ac:dyDescent="0.3">
      <c r="A118" s="34" t="s">
        <v>53</v>
      </c>
      <c r="B118" s="34"/>
      <c r="C118" s="34"/>
      <c r="D118" s="9">
        <f>+'[1]Beneficios 2022'!G10</f>
        <v>12302</v>
      </c>
      <c r="E118" s="13">
        <v>11995</v>
      </c>
      <c r="F118" s="37" t="s">
        <v>24</v>
      </c>
      <c r="G118" s="15">
        <f>D118-E118</f>
        <v>307</v>
      </c>
      <c r="H118" s="16">
        <f>G118/E118</f>
        <v>2.55939974989579E-2</v>
      </c>
      <c r="I118" s="17"/>
    </row>
    <row r="119" spans="1:9" ht="18" thickBot="1" x14ac:dyDescent="0.35">
      <c r="A119" s="11"/>
      <c r="B119" s="11"/>
      <c r="C119" s="11"/>
      <c r="D119" s="53"/>
      <c r="E119" s="28"/>
      <c r="F119" s="60"/>
      <c r="G119" s="60"/>
      <c r="H119" s="54"/>
      <c r="I119" s="17"/>
    </row>
    <row r="120" spans="1:9" ht="18.75" thickTop="1" thickBot="1" x14ac:dyDescent="0.35">
      <c r="A120" s="10"/>
      <c r="B120" s="11"/>
      <c r="C120" s="12" t="s">
        <v>55</v>
      </c>
      <c r="D120" s="52"/>
      <c r="E120" s="58"/>
      <c r="F120" s="59"/>
      <c r="G120" s="26"/>
      <c r="H120" s="27"/>
      <c r="I120" s="17"/>
    </row>
    <row r="121" spans="1:9" ht="18" thickTop="1" x14ac:dyDescent="0.3">
      <c r="A121" s="34" t="s">
        <v>56</v>
      </c>
      <c r="B121" s="34"/>
      <c r="C121" s="34"/>
      <c r="D121" s="9">
        <f>'[1]Beneficios 2022'!B27</f>
        <v>201800</v>
      </c>
      <c r="E121" s="13">
        <v>197006</v>
      </c>
      <c r="F121" s="37" t="s">
        <v>24</v>
      </c>
      <c r="G121" s="15">
        <f>D121-E121</f>
        <v>4794</v>
      </c>
      <c r="H121" s="16">
        <f>G121/E121</f>
        <v>2.4334284234997918E-2</v>
      </c>
      <c r="I121" s="17"/>
    </row>
    <row r="122" spans="1:9" x14ac:dyDescent="0.3">
      <c r="A122" s="34" t="s">
        <v>57</v>
      </c>
      <c r="B122" s="34"/>
      <c r="C122" s="34"/>
      <c r="D122" s="9">
        <f>+'[1]Beneficios 2022'!C26</f>
        <v>39</v>
      </c>
      <c r="E122" s="13">
        <v>39</v>
      </c>
      <c r="F122" s="37" t="s">
        <v>24</v>
      </c>
      <c r="G122" s="15">
        <f>D122-E122</f>
        <v>0</v>
      </c>
      <c r="H122" s="16">
        <f>G122/E122</f>
        <v>0</v>
      </c>
      <c r="I122" s="17"/>
    </row>
    <row r="123" spans="1:9" x14ac:dyDescent="0.3">
      <c r="A123" s="34" t="s">
        <v>58</v>
      </c>
      <c r="B123" s="34"/>
      <c r="C123" s="34"/>
      <c r="D123" s="9">
        <f>'[1]Beneficios 2022'!D27</f>
        <v>191250</v>
      </c>
      <c r="E123" s="13">
        <v>186480</v>
      </c>
      <c r="F123" s="37" t="s">
        <v>24</v>
      </c>
      <c r="G123" s="15">
        <f>D123-E123</f>
        <v>4770</v>
      </c>
      <c r="H123" s="16">
        <f>G123/E123</f>
        <v>2.557915057915058E-2</v>
      </c>
      <c r="I123" s="17"/>
    </row>
    <row r="124" spans="1:9" x14ac:dyDescent="0.3">
      <c r="A124" s="34" t="s">
        <v>59</v>
      </c>
      <c r="B124" s="34"/>
      <c r="C124" s="34"/>
      <c r="D124" s="9">
        <f>+'[1]Beneficios 2022'!E27</f>
        <v>37174047404.82</v>
      </c>
      <c r="E124" s="13">
        <v>35838846031.659996</v>
      </c>
      <c r="F124" s="37" t="s">
        <v>24</v>
      </c>
      <c r="G124" s="15">
        <f>D124-E124</f>
        <v>1335201373.1600037</v>
      </c>
      <c r="H124" s="16">
        <f>G124/E124</f>
        <v>3.7255702150133081E-2</v>
      </c>
      <c r="I124" s="8"/>
    </row>
    <row r="125" spans="1:9" x14ac:dyDescent="0.3">
      <c r="A125" s="61" t="s">
        <v>60</v>
      </c>
      <c r="B125" s="61"/>
      <c r="C125" s="61"/>
      <c r="D125" s="61"/>
      <c r="E125" s="61"/>
      <c r="F125" s="61"/>
      <c r="G125" s="61"/>
      <c r="H125" s="61"/>
      <c r="I125" s="8"/>
    </row>
    <row r="126" spans="1:9" x14ac:dyDescent="0.3">
      <c r="A126" s="61" t="s">
        <v>61</v>
      </c>
      <c r="B126" s="61"/>
      <c r="C126" s="61"/>
      <c r="D126" s="61"/>
      <c r="E126" s="61"/>
      <c r="F126" s="61"/>
      <c r="G126" s="61"/>
      <c r="H126" s="61"/>
      <c r="I126" s="8"/>
    </row>
    <row r="127" spans="1:9" x14ac:dyDescent="0.3">
      <c r="A127" s="61" t="s">
        <v>62</v>
      </c>
      <c r="B127" s="61"/>
      <c r="C127" s="61"/>
      <c r="D127" s="61"/>
      <c r="E127" s="61"/>
      <c r="F127" s="61"/>
      <c r="G127" s="61"/>
      <c r="H127" s="61"/>
      <c r="I127" s="8"/>
    </row>
    <row r="128" spans="1:9" x14ac:dyDescent="0.3">
      <c r="A128" s="61" t="s">
        <v>63</v>
      </c>
      <c r="B128" s="61"/>
      <c r="C128" s="61"/>
      <c r="D128" s="61"/>
      <c r="E128" s="61"/>
      <c r="F128" s="61"/>
      <c r="G128" s="61"/>
      <c r="H128" s="61"/>
    </row>
    <row r="129" spans="1:9" ht="18.75" x14ac:dyDescent="0.3">
      <c r="A129" s="61" t="s">
        <v>64</v>
      </c>
      <c r="B129" s="61"/>
      <c r="C129" s="61"/>
      <c r="D129" s="61"/>
      <c r="E129" s="61"/>
      <c r="F129" s="61"/>
      <c r="G129" s="61"/>
      <c r="H129" s="61"/>
      <c r="I129" s="62"/>
    </row>
    <row r="130" spans="1:9" x14ac:dyDescent="0.3">
      <c r="A130" s="61" t="s">
        <v>65</v>
      </c>
      <c r="B130" s="61"/>
      <c r="C130" s="61"/>
      <c r="D130" s="61"/>
      <c r="E130" s="61"/>
      <c r="F130" s="61"/>
      <c r="G130" s="61"/>
      <c r="H130" s="61"/>
      <c r="I130" s="63"/>
    </row>
    <row r="131" spans="1:9" x14ac:dyDescent="0.3">
      <c r="A131" s="61" t="s">
        <v>66</v>
      </c>
      <c r="B131" s="61"/>
      <c r="C131" s="61"/>
      <c r="D131" s="61"/>
      <c r="E131" s="61"/>
      <c r="F131" s="61"/>
      <c r="G131" s="61"/>
      <c r="H131" s="61"/>
    </row>
    <row r="132" spans="1:9" x14ac:dyDescent="0.3">
      <c r="A132" s="61" t="s">
        <v>67</v>
      </c>
      <c r="B132" s="61"/>
      <c r="C132" s="61"/>
      <c r="D132" s="61"/>
      <c r="E132" s="61"/>
      <c r="F132" s="61"/>
      <c r="G132" s="61"/>
      <c r="H132" s="61"/>
    </row>
    <row r="133" spans="1:9" x14ac:dyDescent="0.3">
      <c r="A133" s="61" t="s">
        <v>68</v>
      </c>
      <c r="B133" s="61"/>
      <c r="C133" s="61"/>
      <c r="D133" s="61"/>
      <c r="E133" s="61"/>
      <c r="F133" s="61"/>
      <c r="G133" s="61"/>
      <c r="H133" s="61"/>
    </row>
    <row r="134" spans="1:9" x14ac:dyDescent="0.3">
      <c r="A134" s="61" t="s">
        <v>69</v>
      </c>
      <c r="B134" s="61"/>
      <c r="C134" s="61"/>
      <c r="D134" s="61"/>
      <c r="E134" s="61"/>
      <c r="F134" s="61"/>
      <c r="G134" s="61"/>
      <c r="H134" s="61"/>
    </row>
    <row r="135" spans="1:9" x14ac:dyDescent="0.3">
      <c r="A135" s="61" t="s">
        <v>70</v>
      </c>
      <c r="B135" s="61"/>
      <c r="C135" s="61"/>
      <c r="D135" s="61"/>
      <c r="E135" s="61"/>
      <c r="F135" s="61"/>
      <c r="G135" s="61"/>
      <c r="H135" s="61"/>
    </row>
    <row r="136" spans="1:9" x14ac:dyDescent="0.3">
      <c r="A136" s="61" t="s">
        <v>71</v>
      </c>
      <c r="B136" s="61"/>
      <c r="C136" s="61"/>
      <c r="D136" s="61"/>
      <c r="E136" s="61"/>
      <c r="F136" s="61"/>
      <c r="G136" s="61"/>
      <c r="H136" s="61"/>
    </row>
    <row r="137" spans="1:9" x14ac:dyDescent="0.3">
      <c r="A137" s="61" t="s">
        <v>72</v>
      </c>
      <c r="B137" s="61"/>
      <c r="C137" s="61"/>
      <c r="D137" s="61"/>
      <c r="E137" s="61"/>
      <c r="F137" s="61"/>
      <c r="G137" s="61"/>
      <c r="H137" s="61"/>
    </row>
    <row r="138" spans="1:9" x14ac:dyDescent="0.3">
      <c r="A138" s="61" t="s">
        <v>73</v>
      </c>
      <c r="B138" s="61"/>
      <c r="C138" s="61"/>
      <c r="D138" s="61"/>
      <c r="E138" s="61"/>
      <c r="F138" s="61"/>
      <c r="G138" s="61"/>
      <c r="H138" s="61"/>
    </row>
    <row r="139" spans="1:9" ht="15" customHeight="1" x14ac:dyDescent="0.3">
      <c r="A139" s="64"/>
    </row>
  </sheetData>
  <mergeCells count="57">
    <mergeCell ref="A122:C122"/>
    <mergeCell ref="A123:C123"/>
    <mergeCell ref="A124:C124"/>
    <mergeCell ref="A110:C110"/>
    <mergeCell ref="A113:C113"/>
    <mergeCell ref="A114:C114"/>
    <mergeCell ref="A117:C117"/>
    <mergeCell ref="A118:C118"/>
    <mergeCell ref="A121:C121"/>
    <mergeCell ref="A104:C104"/>
    <mergeCell ref="A105:C105"/>
    <mergeCell ref="A106:C106"/>
    <mergeCell ref="A107:C107"/>
    <mergeCell ref="A108:C108"/>
    <mergeCell ref="A109:C109"/>
    <mergeCell ref="A94:C94"/>
    <mergeCell ref="A95:C95"/>
    <mergeCell ref="A96:C96"/>
    <mergeCell ref="A99:C99"/>
    <mergeCell ref="A101:C101"/>
    <mergeCell ref="A103:C103"/>
    <mergeCell ref="A88:C88"/>
    <mergeCell ref="A89:C89"/>
    <mergeCell ref="A90:C90"/>
    <mergeCell ref="A91:C91"/>
    <mergeCell ref="A92:C92"/>
    <mergeCell ref="A93:C93"/>
    <mergeCell ref="A75:C75"/>
    <mergeCell ref="A76:C76"/>
    <mergeCell ref="A79:C79"/>
    <mergeCell ref="A83:C83"/>
    <mergeCell ref="A85:C85"/>
    <mergeCell ref="A87:C87"/>
    <mergeCell ref="A64:C64"/>
    <mergeCell ref="A67:C67"/>
    <mergeCell ref="A68:C68"/>
    <mergeCell ref="A69:C69"/>
    <mergeCell ref="A72:C72"/>
    <mergeCell ref="A74:C74"/>
    <mergeCell ref="A57:C57"/>
    <mergeCell ref="A58:C58"/>
    <mergeCell ref="A59:C59"/>
    <mergeCell ref="A60:C60"/>
    <mergeCell ref="A61:C61"/>
    <mergeCell ref="A63:C63"/>
    <mergeCell ref="A47:C47"/>
    <mergeCell ref="A48:C48"/>
    <mergeCell ref="A49:C49"/>
    <mergeCell ref="A50:C50"/>
    <mergeCell ref="A51:C51"/>
    <mergeCell ref="A56:C56"/>
    <mergeCell ref="A9:C9"/>
    <mergeCell ref="A24:C24"/>
    <mergeCell ref="A39:C39"/>
    <mergeCell ref="A40:C40"/>
    <mergeCell ref="A43:C43"/>
    <mergeCell ref="A45:C45"/>
  </mergeCells>
  <printOptions horizontalCentered="1" verticalCentered="1"/>
  <pageMargins left="0.70866141732283472" right="0.70866141732283472" top="0" bottom="0" header="0.31496062992125984" footer="0.31496062992125984"/>
  <pageSetup paperSize="5" scale="35" orientation="portrait" horizontalDpi="1200" verticalDpi="1200" r:id="rId1"/>
  <rowBreaks count="1" manualBreakCount="1">
    <brk id="143"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2F0DAD-E96B-4F66-8986-734A553A4579}"/>
</file>

<file path=customXml/itemProps2.xml><?xml version="1.0" encoding="utf-8"?>
<ds:datastoreItem xmlns:ds="http://schemas.openxmlformats.org/officeDocument/2006/customXml" ds:itemID="{EA944719-EB27-4842-B59C-718632168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Junio 2022</vt:lpstr>
      <vt:lpstr>'RM Junio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ctavarez</dc:creator>
  <cp:lastModifiedBy>ctavarez</cp:lastModifiedBy>
  <dcterms:created xsi:type="dcterms:W3CDTF">2022-07-11T15:46:42Z</dcterms:created>
  <dcterms:modified xsi:type="dcterms:W3CDTF">2022-07-11T15:47:01Z</dcterms:modified>
</cp:coreProperties>
</file>