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1.Resumen Estadístico/Resumen data cruda-portal OAI/2025/"/>
    </mc:Choice>
  </mc:AlternateContent>
  <xr:revisionPtr revIDLastSave="77" documentId="8_{3102AC87-E432-4D74-8C76-D148BC6BA096}" xr6:coauthVersionLast="47" xr6:coauthVersionMax="47" xr10:uidLastSave="{2FEDE713-E3C6-4E9A-B0D7-94A0852A38E2}"/>
  <bookViews>
    <workbookView xWindow="28680" yWindow="-120" windowWidth="29040" windowHeight="15720" xr2:uid="{841B0535-FFF2-49CA-AAFC-35103608C5B9}"/>
  </bookViews>
  <sheets>
    <sheet name="RM enero 2024" sheetId="4" r:id="rId1"/>
    <sheet name="RM febrero 2025" sheetId="5" r:id="rId2"/>
  </sheets>
  <externalReferences>
    <externalReference r:id="rId3"/>
  </externalReferences>
  <definedNames>
    <definedName name="Área_de_impresión1">'[1]7.7.6'!$A$1:$AQ$58</definedName>
    <definedName name="Área_de_impresión2" localSheetId="0">'[1]7.7.6'!#REF!</definedName>
    <definedName name="Área_de_impresión2" localSheetId="1">'[1]7.7.6'!#REF!</definedName>
    <definedName name="Área_de_impresión2">'[1]7.7.6'!#REF!</definedName>
    <definedName name="CCI">'[1]7.7.6'!$A$1:$R$57</definedName>
    <definedName name="Compl">'[1]7.7.6'!$AA$1:$AJ$57</definedName>
    <definedName name="Exceso1" localSheetId="0">'[1]7.7.6'!#REF!</definedName>
    <definedName name="Exceso1" localSheetId="1">'[1]7.7.6'!#REF!</definedName>
    <definedName name="Exceso1">'[1]7.7.6'!#REF!</definedName>
    <definedName name="Exceso2" localSheetId="0">'[1]7.7.6'!#REF!</definedName>
    <definedName name="Exceso2" localSheetId="1">'[1]7.7.6'!#REF!</definedName>
    <definedName name="Exceso2">'[1]7.7.6'!#REF!</definedName>
    <definedName name="_xlnm.Print_Area" localSheetId="0">'RM enero 2024'!$A$1:$I$137</definedName>
    <definedName name="_xlnm.Print_Area" localSheetId="1">'RM febrero 2025'!$A$1:$I$138</definedName>
    <definedName name="Print1">'[1]7.7.6'!$A$1:$AQ$58</definedName>
    <definedName name="Print2" localSheetId="0">'[1]7.7.6'!#REF!</definedName>
    <definedName name="Print2" localSheetId="1">'[1]7.7.6'!#REF!</definedName>
    <definedName name="Print2">'[1]7.7.6'!#REF!</definedName>
    <definedName name="RepFSS">'[1]7.7.6'!$T$1:$Y$57</definedName>
    <definedName name="Totales">'[1]7.7.6'!$A$1:$AP$58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2" i="5" l="1"/>
  <c r="H122" i="5" s="1"/>
  <c r="G121" i="5"/>
  <c r="H121" i="5" s="1"/>
  <c r="G120" i="5"/>
  <c r="H120" i="5" s="1"/>
  <c r="G119" i="5"/>
  <c r="H119" i="5" s="1"/>
  <c r="G116" i="5"/>
  <c r="H116" i="5" s="1"/>
  <c r="G115" i="5"/>
  <c r="H115" i="5" s="1"/>
  <c r="G112" i="5"/>
  <c r="H112" i="5" s="1"/>
  <c r="G111" i="5"/>
  <c r="H111" i="5" s="1"/>
  <c r="H108" i="5"/>
  <c r="G108" i="5"/>
  <c r="G107" i="5"/>
  <c r="H107" i="5" s="1"/>
  <c r="G106" i="5"/>
  <c r="H106" i="5" s="1"/>
  <c r="G105" i="5"/>
  <c r="H105" i="5" s="1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G97" i="5"/>
  <c r="H97" i="5" s="1"/>
  <c r="G94" i="5"/>
  <c r="G93" i="5"/>
  <c r="H93" i="5" s="1"/>
  <c r="F93" i="5"/>
  <c r="G92" i="5"/>
  <c r="H92" i="5" s="1"/>
  <c r="G91" i="5"/>
  <c r="H91" i="5" s="1"/>
  <c r="D90" i="5"/>
  <c r="G90" i="5" s="1"/>
  <c r="H90" i="5" s="1"/>
  <c r="G89" i="5"/>
  <c r="H89" i="5" s="1"/>
  <c r="G88" i="5"/>
  <c r="H88" i="5" s="1"/>
  <c r="G87" i="5"/>
  <c r="H87" i="5" s="1"/>
  <c r="F87" i="5"/>
  <c r="G86" i="5"/>
  <c r="H86" i="5" s="1"/>
  <c r="G85" i="5"/>
  <c r="H85" i="5" s="1"/>
  <c r="F85" i="5"/>
  <c r="H84" i="5"/>
  <c r="G84" i="5"/>
  <c r="G83" i="5"/>
  <c r="H83" i="5" s="1"/>
  <c r="G82" i="5"/>
  <c r="H82" i="5" s="1"/>
  <c r="D81" i="5"/>
  <c r="G81" i="5" s="1"/>
  <c r="H81" i="5" s="1"/>
  <c r="D80" i="5"/>
  <c r="F92" i="5" s="1"/>
  <c r="G78" i="5"/>
  <c r="G77" i="5"/>
  <c r="H77" i="5" s="1"/>
  <c r="G76" i="5"/>
  <c r="H76" i="5" s="1"/>
  <c r="G75" i="5"/>
  <c r="D74" i="5"/>
  <c r="G74" i="5" s="1"/>
  <c r="H74" i="5" s="1"/>
  <c r="G73" i="5"/>
  <c r="H73" i="5" s="1"/>
  <c r="D72" i="5"/>
  <c r="G71" i="5"/>
  <c r="H71" i="5" s="1"/>
  <c r="G70" i="5"/>
  <c r="H70" i="5" s="1"/>
  <c r="G69" i="5"/>
  <c r="H69" i="5" s="1"/>
  <c r="G68" i="5"/>
  <c r="D67" i="5"/>
  <c r="G66" i="5"/>
  <c r="H66" i="5" s="1"/>
  <c r="D65" i="5"/>
  <c r="G65" i="5" s="1"/>
  <c r="H65" i="5" s="1"/>
  <c r="G62" i="5"/>
  <c r="H62" i="5" s="1"/>
  <c r="G61" i="5"/>
  <c r="H61" i="5" s="1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G51" i="5"/>
  <c r="H51" i="5" s="1"/>
  <c r="G50" i="5"/>
  <c r="D49" i="5"/>
  <c r="G48" i="5"/>
  <c r="H48" i="5" s="1"/>
  <c r="H47" i="5"/>
  <c r="G47" i="5"/>
  <c r="G46" i="5"/>
  <c r="H46" i="5" s="1"/>
  <c r="G45" i="5"/>
  <c r="H45" i="5" s="1"/>
  <c r="G44" i="5"/>
  <c r="H44" i="5" s="1"/>
  <c r="G43" i="5"/>
  <c r="H43" i="5" s="1"/>
  <c r="G42" i="5"/>
  <c r="H42" i="5" s="1"/>
  <c r="D41" i="5"/>
  <c r="G41" i="5" s="1"/>
  <c r="H41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D30" i="5"/>
  <c r="F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D22" i="5"/>
  <c r="G22" i="5" s="1"/>
  <c r="H22" i="5" s="1"/>
  <c r="D21" i="5"/>
  <c r="F28" i="5" s="1"/>
  <c r="G19" i="5"/>
  <c r="H19" i="5" s="1"/>
  <c r="G18" i="5"/>
  <c r="H18" i="5" s="1"/>
  <c r="G17" i="5"/>
  <c r="H17" i="5" s="1"/>
  <c r="G16" i="5"/>
  <c r="H16" i="5" s="1"/>
  <c r="D15" i="5"/>
  <c r="G15" i="5" s="1"/>
  <c r="H15" i="5" s="1"/>
  <c r="H14" i="5"/>
  <c r="G14" i="5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D7" i="5"/>
  <c r="G122" i="4"/>
  <c r="G121" i="4"/>
  <c r="G120" i="4"/>
  <c r="G119" i="4"/>
  <c r="G116" i="4"/>
  <c r="G115" i="4"/>
  <c r="G112" i="4"/>
  <c r="G111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4" i="4"/>
  <c r="G93" i="4"/>
  <c r="G92" i="4"/>
  <c r="G91" i="4"/>
  <c r="D90" i="4"/>
  <c r="G90" i="4" s="1"/>
  <c r="G89" i="4"/>
  <c r="G88" i="4"/>
  <c r="G87" i="4"/>
  <c r="G86" i="4"/>
  <c r="G85" i="4"/>
  <c r="G84" i="4"/>
  <c r="G83" i="4"/>
  <c r="G82" i="4"/>
  <c r="G81" i="4"/>
  <c r="D81" i="4"/>
  <c r="G78" i="4"/>
  <c r="G77" i="4"/>
  <c r="G76" i="4"/>
  <c r="G75" i="4"/>
  <c r="D74" i="4"/>
  <c r="G74" i="4" s="1"/>
  <c r="G73" i="4"/>
  <c r="D72" i="4"/>
  <c r="D64" i="4" s="1"/>
  <c r="G71" i="4"/>
  <c r="G70" i="4"/>
  <c r="G69" i="4"/>
  <c r="G68" i="4"/>
  <c r="D67" i="4"/>
  <c r="G67" i="4" s="1"/>
  <c r="G66" i="4"/>
  <c r="D65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D49" i="4"/>
  <c r="D40" i="4" s="1"/>
  <c r="G48" i="4"/>
  <c r="G47" i="4"/>
  <c r="G46" i="4"/>
  <c r="G45" i="4"/>
  <c r="G44" i="4"/>
  <c r="G43" i="4"/>
  <c r="G42" i="4"/>
  <c r="D41" i="4"/>
  <c r="G41" i="4" s="1"/>
  <c r="G35" i="4"/>
  <c r="G34" i="4"/>
  <c r="G33" i="4"/>
  <c r="G32" i="4"/>
  <c r="G31" i="4"/>
  <c r="D30" i="4"/>
  <c r="D21" i="4" s="1"/>
  <c r="G29" i="4"/>
  <c r="G28" i="4"/>
  <c r="G27" i="4"/>
  <c r="G26" i="4"/>
  <c r="G25" i="4"/>
  <c r="G24" i="4"/>
  <c r="G23" i="4"/>
  <c r="D22" i="4"/>
  <c r="G22" i="4" s="1"/>
  <c r="G19" i="4"/>
  <c r="G18" i="4"/>
  <c r="G17" i="4"/>
  <c r="G16" i="4"/>
  <c r="D15" i="4"/>
  <c r="D6" i="4" s="1"/>
  <c r="G14" i="4"/>
  <c r="G13" i="4"/>
  <c r="G12" i="4"/>
  <c r="G11" i="4"/>
  <c r="G10" i="4"/>
  <c r="G9" i="4"/>
  <c r="G8" i="4"/>
  <c r="D7" i="4"/>
  <c r="G7" i="4" s="1"/>
  <c r="F7" i="5" l="1"/>
  <c r="F49" i="5"/>
  <c r="F29" i="5"/>
  <c r="D6" i="5"/>
  <c r="D38" i="5"/>
  <c r="G38" i="5" s="1"/>
  <c r="H38" i="5" s="1"/>
  <c r="F86" i="5"/>
  <c r="F22" i="5"/>
  <c r="F94" i="5"/>
  <c r="D40" i="5"/>
  <c r="D64" i="5"/>
  <c r="G21" i="5"/>
  <c r="H21" i="5" s="1"/>
  <c r="G7" i="5"/>
  <c r="H7" i="5" s="1"/>
  <c r="F80" i="5"/>
  <c r="F23" i="5"/>
  <c r="F15" i="5"/>
  <c r="F41" i="5"/>
  <c r="F65" i="5"/>
  <c r="G49" i="5"/>
  <c r="H49" i="5" s="1"/>
  <c r="F82" i="5"/>
  <c r="G67" i="5"/>
  <c r="H67" i="5" s="1"/>
  <c r="F83" i="5"/>
  <c r="D37" i="5"/>
  <c r="G37" i="5" s="1"/>
  <c r="H37" i="5" s="1"/>
  <c r="F21" i="5"/>
  <c r="F24" i="5"/>
  <c r="G72" i="5"/>
  <c r="H72" i="5" s="1"/>
  <c r="F32" i="5"/>
  <c r="F81" i="5"/>
  <c r="F89" i="5"/>
  <c r="F33" i="5"/>
  <c r="F26" i="5"/>
  <c r="F31" i="5"/>
  <c r="G80" i="5"/>
  <c r="H80" i="5" s="1"/>
  <c r="F88" i="5"/>
  <c r="F25" i="5"/>
  <c r="F90" i="5"/>
  <c r="F34" i="5"/>
  <c r="F27" i="5"/>
  <c r="F91" i="5"/>
  <c r="F35" i="5"/>
  <c r="F84" i="5"/>
  <c r="F34" i="4"/>
  <c r="F33" i="4"/>
  <c r="G21" i="4"/>
  <c r="F32" i="4"/>
  <c r="F21" i="4"/>
  <c r="F29" i="4"/>
  <c r="F26" i="4"/>
  <c r="D37" i="4"/>
  <c r="G37" i="4" s="1"/>
  <c r="F24" i="4"/>
  <c r="F35" i="4"/>
  <c r="F23" i="4"/>
  <c r="F31" i="4"/>
  <c r="F28" i="4"/>
  <c r="F27" i="4"/>
  <c r="D38" i="4"/>
  <c r="G38" i="4" s="1"/>
  <c r="F25" i="4"/>
  <c r="F70" i="4"/>
  <c r="F68" i="4"/>
  <c r="F66" i="4"/>
  <c r="F76" i="4"/>
  <c r="G64" i="4"/>
  <c r="F73" i="4"/>
  <c r="F71" i="4"/>
  <c r="F69" i="4"/>
  <c r="F78" i="4"/>
  <c r="F77" i="4"/>
  <c r="F75" i="4"/>
  <c r="F64" i="4"/>
  <c r="F11" i="4"/>
  <c r="F10" i="4"/>
  <c r="G6" i="4"/>
  <c r="F17" i="4"/>
  <c r="F6" i="4"/>
  <c r="F16" i="4"/>
  <c r="F13" i="4"/>
  <c r="F12" i="4"/>
  <c r="F9" i="4"/>
  <c r="F8" i="4"/>
  <c r="F19" i="4"/>
  <c r="F18" i="4"/>
  <c r="F14" i="4"/>
  <c r="F47" i="4"/>
  <c r="F57" i="4"/>
  <c r="F55" i="4"/>
  <c r="F54" i="4"/>
  <c r="F53" i="4"/>
  <c r="F52" i="4"/>
  <c r="F40" i="4"/>
  <c r="F62" i="4"/>
  <c r="F50" i="4"/>
  <c r="F61" i="4"/>
  <c r="F60" i="4"/>
  <c r="F59" i="4"/>
  <c r="F58" i="4"/>
  <c r="F46" i="4"/>
  <c r="F45" i="4"/>
  <c r="F56" i="4"/>
  <c r="F44" i="4"/>
  <c r="F43" i="4"/>
  <c r="F42" i="4"/>
  <c r="G40" i="4"/>
  <c r="F51" i="4"/>
  <c r="F48" i="4"/>
  <c r="F65" i="4"/>
  <c r="G72" i="4"/>
  <c r="G15" i="4"/>
  <c r="F41" i="4"/>
  <c r="G65" i="4"/>
  <c r="F67" i="4"/>
  <c r="D80" i="4"/>
  <c r="F90" i="4" s="1"/>
  <c r="F49" i="4"/>
  <c r="F72" i="4"/>
  <c r="G49" i="4"/>
  <c r="F15" i="4"/>
  <c r="F74" i="4"/>
  <c r="F7" i="4"/>
  <c r="F30" i="4"/>
  <c r="G30" i="4"/>
  <c r="F22" i="4"/>
  <c r="F76" i="5" l="1"/>
  <c r="F68" i="5"/>
  <c r="F75" i="5"/>
  <c r="F66" i="5"/>
  <c r="F73" i="5"/>
  <c r="G64" i="5"/>
  <c r="H64" i="5" s="1"/>
  <c r="F64" i="5"/>
  <c r="F69" i="5"/>
  <c r="F71" i="5"/>
  <c r="F78" i="5"/>
  <c r="F70" i="5"/>
  <c r="F77" i="5"/>
  <c r="F45" i="5"/>
  <c r="F60" i="5"/>
  <c r="F52" i="5"/>
  <c r="F44" i="5"/>
  <c r="F59" i="5"/>
  <c r="F58" i="5"/>
  <c r="F42" i="5"/>
  <c r="F57" i="5"/>
  <c r="F56" i="5"/>
  <c r="F48" i="5"/>
  <c r="F51" i="5"/>
  <c r="F43" i="5"/>
  <c r="F50" i="5"/>
  <c r="F61" i="5"/>
  <c r="F40" i="5"/>
  <c r="G40" i="5"/>
  <c r="H40" i="5" s="1"/>
  <c r="F55" i="5"/>
  <c r="F47" i="5"/>
  <c r="F62" i="5"/>
  <c r="F54" i="5"/>
  <c r="F46" i="5"/>
  <c r="F53" i="5"/>
  <c r="F74" i="5"/>
  <c r="F12" i="5"/>
  <c r="F19" i="5"/>
  <c r="F11" i="5"/>
  <c r="F18" i="5"/>
  <c r="F17" i="5"/>
  <c r="F9" i="5"/>
  <c r="F16" i="5"/>
  <c r="F8" i="5"/>
  <c r="F10" i="5"/>
  <c r="F14" i="5"/>
  <c r="G6" i="5"/>
  <c r="H6" i="5" s="1"/>
  <c r="F6" i="5"/>
  <c r="F13" i="5"/>
  <c r="F72" i="5"/>
  <c r="F67" i="5"/>
  <c r="F80" i="4"/>
  <c r="F87" i="4"/>
  <c r="F86" i="4"/>
  <c r="F84" i="4"/>
  <c r="F92" i="4"/>
  <c r="G80" i="4"/>
  <c r="F91" i="4"/>
  <c r="F89" i="4"/>
  <c r="F88" i="4"/>
  <c r="F85" i="4"/>
  <c r="F83" i="4"/>
  <c r="F94" i="4"/>
  <c r="F93" i="4"/>
  <c r="F82" i="4"/>
  <c r="F81" i="4"/>
</calcChain>
</file>

<file path=xl/sharedStrings.xml><?xml version="1.0" encoding="utf-8"?>
<sst xmlns="http://schemas.openxmlformats.org/spreadsheetml/2006/main" count="333" uniqueCount="86">
  <si>
    <t>Superintendencia de Pensiones</t>
  </si>
  <si>
    <t>Participación</t>
  </si>
  <si>
    <t>Variación</t>
  </si>
  <si>
    <t>Absoluta</t>
  </si>
  <si>
    <t>Relativa</t>
  </si>
  <si>
    <t>Subtotal AFP</t>
  </si>
  <si>
    <t>Atlántico</t>
  </si>
  <si>
    <t xml:space="preserve"> Crecer</t>
  </si>
  <si>
    <t>JMMB-BDI</t>
  </si>
  <si>
    <t>Popular</t>
  </si>
  <si>
    <t>Reservas</t>
  </si>
  <si>
    <t>Romana</t>
  </si>
  <si>
    <t>Siembra</t>
  </si>
  <si>
    <t>Subtotal reparto individualizado</t>
  </si>
  <si>
    <r>
      <t>Banco Central</t>
    </r>
    <r>
      <rPr>
        <i/>
        <vertAlign val="superscript"/>
        <sz val="12.5"/>
        <rFont val="Calibri"/>
        <family val="2"/>
        <scheme val="minor"/>
      </rPr>
      <t>2</t>
    </r>
  </si>
  <si>
    <r>
      <t>Banco de Reservas</t>
    </r>
    <r>
      <rPr>
        <i/>
        <vertAlign val="superscript"/>
        <sz val="12.5"/>
        <rFont val="Calibri"/>
        <family val="2"/>
        <scheme val="minor"/>
      </rPr>
      <t>2</t>
    </r>
  </si>
  <si>
    <t>INABIMA</t>
  </si>
  <si>
    <t>Ministerio de Hacienda</t>
  </si>
  <si>
    <t>Banco de Reservas</t>
  </si>
  <si>
    <r>
      <t>Sin individualizar</t>
    </r>
    <r>
      <rPr>
        <i/>
        <vertAlign val="superscript"/>
        <sz val="12.5"/>
        <rFont val="Calibri"/>
        <family val="2"/>
        <scheme val="minor"/>
      </rPr>
      <t>3</t>
    </r>
  </si>
  <si>
    <t>n/a</t>
  </si>
  <si>
    <t>Subtotal Aportes CCI</t>
  </si>
  <si>
    <t>Banco Central</t>
  </si>
  <si>
    <t>Fondo de Solidaridad Social</t>
  </si>
  <si>
    <t>Seguro de Discapacidad y Sobrevivencia</t>
  </si>
  <si>
    <r>
      <t>Comisión AFP</t>
    </r>
    <r>
      <rPr>
        <i/>
        <vertAlign val="superscript"/>
        <sz val="12.5"/>
        <rFont val="Calibri"/>
        <family val="2"/>
        <scheme val="minor"/>
      </rPr>
      <t>6</t>
    </r>
  </si>
  <si>
    <t>Intereses</t>
  </si>
  <si>
    <t>Recargos</t>
  </si>
  <si>
    <t>Operación DIDA</t>
  </si>
  <si>
    <t>Operación TSS</t>
  </si>
  <si>
    <t>Operación SIPEN</t>
  </si>
  <si>
    <t xml:space="preserve"> </t>
  </si>
  <si>
    <t>Obligatorios</t>
  </si>
  <si>
    <t>AFP</t>
  </si>
  <si>
    <t>Voluntarios</t>
  </si>
  <si>
    <t>Capitalización Individual (CCI)</t>
  </si>
  <si>
    <r>
      <t>Subtotal reparto individualizado</t>
    </r>
    <r>
      <rPr>
        <i/>
        <vertAlign val="superscript"/>
        <sz val="12.5"/>
        <rFont val="Calibri"/>
        <family val="2"/>
        <scheme val="minor"/>
      </rPr>
      <t>7</t>
    </r>
  </si>
  <si>
    <t>Fondo de Reparto - Banco Central</t>
  </si>
  <si>
    <t>Fondo de Reparto - Banco de Reservas</t>
  </si>
  <si>
    <r>
      <t>INABIMA</t>
    </r>
    <r>
      <rPr>
        <i/>
        <vertAlign val="superscript"/>
        <sz val="12.5"/>
        <rFont val="Calibri"/>
        <family val="2"/>
        <scheme val="minor"/>
      </rPr>
      <t>8</t>
    </r>
  </si>
  <si>
    <r>
      <t>Planes Complementarios</t>
    </r>
    <r>
      <rPr>
        <i/>
        <vertAlign val="superscript"/>
        <sz val="12.5"/>
        <rFont val="Calibri"/>
        <family val="2"/>
        <scheme val="minor"/>
      </rPr>
      <t>9</t>
    </r>
  </si>
  <si>
    <r>
      <t>Promedio</t>
    </r>
    <r>
      <rPr>
        <i/>
        <vertAlign val="superscript"/>
        <sz val="12.5"/>
        <rFont val="Calibri"/>
        <family val="2"/>
        <scheme val="minor"/>
      </rPr>
      <t>11</t>
    </r>
  </si>
  <si>
    <r>
      <t>INABIMA</t>
    </r>
    <r>
      <rPr>
        <i/>
        <vertAlign val="superscript"/>
        <sz val="12.5"/>
        <rFont val="Calibri"/>
        <family val="2"/>
        <scheme val="minor"/>
      </rPr>
      <t>12</t>
    </r>
  </si>
  <si>
    <t>Solicitadas</t>
  </si>
  <si>
    <t>Otorgadas</t>
  </si>
  <si>
    <t>Solicitudes</t>
  </si>
  <si>
    <t>Pensiones por retiro programado</t>
  </si>
  <si>
    <t>Devolución otorgada del saldo de la CCI</t>
  </si>
  <si>
    <t>Montos devueltos RD$</t>
  </si>
  <si>
    <t>Notas:</t>
  </si>
  <si>
    <t>n/a = No aplica</t>
  </si>
  <si>
    <t>Fuente VISTAS-UNIPAGO.</t>
  </si>
  <si>
    <t>Patrimonio de los Fondos de Pensiones (RD$)</t>
  </si>
  <si>
    <r>
      <t>Rentabilidad de los fondos de pensiones</t>
    </r>
    <r>
      <rPr>
        <vertAlign val="superscript"/>
        <sz val="12.5"/>
        <rFont val="Calibri"/>
        <family val="2"/>
        <scheme val="minor"/>
      </rPr>
      <t>10</t>
    </r>
  </si>
  <si>
    <r>
      <t xml:space="preserve">1 </t>
    </r>
    <r>
      <rPr>
        <sz val="8"/>
        <rFont val="Calbri"/>
      </rPr>
      <t>Incluyen afiliados fallecidos y afiliados que han recibido algun tipo de beneficio.</t>
    </r>
  </si>
  <si>
    <r>
      <t>2</t>
    </r>
    <r>
      <rPr>
        <sz val="8"/>
        <rFont val="Calbri"/>
      </rPr>
      <t xml:space="preserve">La factura del Banco Central se paga en ocasiones fuera del período referido en la publicación, motivo por el cual se presentan cifras muy discordantes entre un mes y otro. </t>
    </r>
  </si>
  <si>
    <r>
      <t>3</t>
    </r>
    <r>
      <rPr>
        <sz val="8"/>
        <rFont val="Calbri"/>
      </rPr>
      <t>Se refiere a los afiliados y/o cotizantes que no han elegido su AFP.</t>
    </r>
  </si>
  <si>
    <r>
      <t>4</t>
    </r>
    <r>
      <rPr>
        <sz val="8"/>
        <rFont val="Calbri"/>
      </rPr>
      <t>Calculada sobre la base de afiliados acumulados.</t>
    </r>
  </si>
  <si>
    <r>
      <rPr>
        <vertAlign val="superscript"/>
        <sz val="8"/>
        <rFont val="Calbri"/>
      </rPr>
      <t>6</t>
    </r>
    <r>
      <rPr>
        <sz val="8"/>
        <rFont val="Calbri"/>
      </rPr>
      <t>Corresponde a facturas del Sistema de Capitalización Individual pagadas antes de la promulgación de la Ley 13-20 que modifica el esquema de comisiones de las AFP de la Ley 87-01. Asi como a los montos pagados por los cotizantes de los planes de Policía Nacional e INABIMA para quienes no aplica la eliminación de la comisión administrativa establecida en la Ley 13-20.</t>
    </r>
  </si>
  <si>
    <r>
      <rPr>
        <vertAlign val="superscript"/>
        <sz val="8"/>
        <rFont val="Calbri"/>
      </rPr>
      <t>7</t>
    </r>
    <r>
      <rPr>
        <sz val="8"/>
        <rFont val="Calbri"/>
      </rPr>
      <t>No incluye INABIMA</t>
    </r>
  </si>
  <si>
    <r>
      <rPr>
        <vertAlign val="superscript"/>
        <sz val="8"/>
        <rFont val="Calbri"/>
      </rPr>
      <t>8</t>
    </r>
    <r>
      <rPr>
        <sz val="8"/>
        <rFont val="Calbri"/>
      </rPr>
      <t>Montos individualizados a partir de la promulgación de la Ley 13-20 que modifica la Ley 87-01.</t>
    </r>
  </si>
  <si>
    <r>
      <t>9</t>
    </r>
    <r>
      <rPr>
        <sz val="8"/>
        <rFont val="Calbri"/>
      </rPr>
      <t>Este monto expresado en pesos representa las inversiones del fondo de INABIMA en el Banco Central de la República Dominicana y en el Ministerio de Hacienda.</t>
    </r>
  </si>
  <si>
    <r>
      <t>10</t>
    </r>
    <r>
      <rPr>
        <sz val="8"/>
        <rFont val="Calbri"/>
      </rPr>
      <t>Rentabilidad nominal de los últimos 12 meses.</t>
    </r>
  </si>
  <si>
    <r>
      <t>11</t>
    </r>
    <r>
      <rPr>
        <sz val="8"/>
        <rFont val="Calbri"/>
      </rPr>
      <t>Promedio ponderado sobre la base del patrimonio de los fondos de pensiones (no incluye Ministerio de Hacienda).</t>
    </r>
  </si>
  <si>
    <r>
      <t>12</t>
    </r>
    <r>
      <rPr>
        <sz val="8"/>
        <rFont val="Calbri"/>
      </rPr>
      <t>Las inversiones del fondo de pensiones del INABIMA se rigen de conformidad con lo establecido en la Ley 451-08 que modifica la Ley General de Educación No. 66-97, y por tanto no están sujetas a la normativa de la CCRyLI.</t>
    </r>
  </si>
  <si>
    <r>
      <rPr>
        <vertAlign val="superscript"/>
        <sz val="8"/>
        <rFont val="Calbri"/>
      </rPr>
      <t>5</t>
    </r>
    <r>
      <rPr>
        <sz val="8"/>
        <rFont val="Calbri"/>
      </rPr>
      <t>El mercado potencial usado para el año 2024 es de 3,112,274 según las estimaciones realizadas por la SIPEN a partir de la Encuesta Nacional Continua de Fuerza de Trabajo que elabora el Banco Central de la República Dominicana.</t>
    </r>
  </si>
  <si>
    <t>Beneficios de afiliados de ingreso tardío</t>
  </si>
  <si>
    <t>Pensiones por discapacidad</t>
  </si>
  <si>
    <t>Resumen estadístico previsional al 31 de enero del 2024</t>
  </si>
  <si>
    <t>Enero 2024</t>
  </si>
  <si>
    <t>Octubre 2024</t>
  </si>
  <si>
    <r>
      <t>Afiliados</t>
    </r>
    <r>
      <rPr>
        <vertAlign val="superscript"/>
        <sz val="12.5"/>
        <rFont val="Calibri"/>
        <family val="2"/>
        <scheme val="minor"/>
      </rPr>
      <t>1</t>
    </r>
  </si>
  <si>
    <t>Cotizantes</t>
  </si>
  <si>
    <r>
      <t>Densidad de cotizantes</t>
    </r>
    <r>
      <rPr>
        <vertAlign val="superscript"/>
        <sz val="12.5"/>
        <rFont val="Calibri"/>
        <family val="2"/>
        <scheme val="minor"/>
      </rPr>
      <t>4</t>
    </r>
  </si>
  <si>
    <r>
      <t>Participación mercado potencial cotizantes</t>
    </r>
    <r>
      <rPr>
        <vertAlign val="superscript"/>
        <sz val="12.5"/>
        <rFont val="Calibri"/>
        <family val="2"/>
        <scheme val="minor"/>
      </rPr>
      <t>5</t>
    </r>
  </si>
  <si>
    <r>
      <t>Recaudación mensual individualizada</t>
    </r>
    <r>
      <rPr>
        <vertAlign val="superscript"/>
        <sz val="12.5"/>
        <rFont val="Calibri"/>
        <family val="2"/>
        <scheme val="minor"/>
      </rPr>
      <t xml:space="preserve"> </t>
    </r>
    <r>
      <rPr>
        <sz val="12.5"/>
        <rFont val="Calibri"/>
        <family val="2"/>
        <scheme val="minor"/>
      </rPr>
      <t>(RD$)</t>
    </r>
  </si>
  <si>
    <t>Aportes individualizados (RD$)</t>
  </si>
  <si>
    <t>Pensiones por sobrevivencia</t>
  </si>
  <si>
    <t>Franki Trinidad</t>
  </si>
  <si>
    <t>Analista Senior de Análisis y Estadísticas</t>
  </si>
  <si>
    <t>Resumen estadístico previsional al 28 de febrero del 2025</t>
  </si>
  <si>
    <t>Febrero 2025</t>
  </si>
  <si>
    <t>Noviembre 2024</t>
  </si>
  <si>
    <r>
      <t>Pensiones por sobrevivencia</t>
    </r>
    <r>
      <rPr>
        <vertAlign val="superscript"/>
        <sz val="12.5"/>
        <rFont val="Calibri"/>
        <family val="2"/>
        <scheme val="minor"/>
      </rPr>
      <t>P</t>
    </r>
  </si>
  <si>
    <r>
      <rPr>
        <vertAlign val="superscript"/>
        <sz val="8"/>
        <rFont val="Calbri"/>
      </rPr>
      <t>P</t>
    </r>
    <r>
      <rPr>
        <sz val="8"/>
        <rFont val="Calbri"/>
      </rPr>
      <t xml:space="preserve"> Datos Preliminares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</si>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</sst>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  <numFmt numFmtId="167" formatCode="_-* #,##0.00\ _€_-;\-* #,##0.00\ _€_-;_-* &quot;-&quot;??\ _€_-;_-@_-"/>
    <numFmt numFmtId="168" formatCode="_(&quot;RD$&quot;* #,##0.00_);_(&quot;RD$&quot;* \(#,##0.00\);_(&quot;RD$&quot;* &quot;-&quot;??_);_(@_)"/>
    <numFmt numFmtId="169" formatCode="_([$€-2]* #,##0.00_);_([$€-2]* \(#,##0.00\);_([$€-2]* &quot;-&quot;??_)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.5"/>
      <name val="Calibri"/>
      <family val="2"/>
      <scheme val="minor"/>
    </font>
    <font>
      <sz val="18"/>
      <name val="Calibri"/>
      <family val="2"/>
      <scheme val="minor"/>
    </font>
    <font>
      <vertAlign val="superscript"/>
      <sz val="12.5"/>
      <name val="Calibri"/>
      <family val="2"/>
      <scheme val="minor"/>
    </font>
    <font>
      <i/>
      <sz val="12.5"/>
      <name val="Calibri"/>
      <family val="2"/>
      <scheme val="minor"/>
    </font>
    <font>
      <i/>
      <vertAlign val="superscript"/>
      <sz val="12.5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bri"/>
    </font>
    <font>
      <vertAlign val="superscript"/>
      <sz val="8"/>
      <name val="Calbri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87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169" fontId="1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" fillId="0" borderId="0"/>
    <xf numFmtId="0" fontId="9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164" fontId="1" fillId="0" borderId="0" applyFont="0" applyFill="0" applyBorder="0" applyAlignment="0" applyProtection="0"/>
    <xf numFmtId="0" fontId="17" fillId="0" borderId="0"/>
    <xf numFmtId="0" fontId="18" fillId="0" borderId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16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</cellStyleXfs>
  <cellXfs count="63">
    <xf numFmtId="0" fontId="0" fillId="0" borderId="0" xfId="0"/>
    <xf numFmtId="0" fontId="3" fillId="2" borderId="0" xfId="3" applyFont="1" applyFill="1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3" fillId="2" borderId="0" xfId="1" applyFont="1" applyFill="1"/>
    <xf numFmtId="0" fontId="3" fillId="2" borderId="0" xfId="3" applyFont="1" applyFill="1" applyAlignment="1">
      <alignment vertical="center" wrapText="1" shrinkToFit="1"/>
    </xf>
    <xf numFmtId="3" fontId="3" fillId="0" borderId="0" xfId="4" applyNumberFormat="1" applyFont="1" applyFill="1" applyBorder="1" applyAlignment="1">
      <alignment horizontal="center"/>
    </xf>
    <xf numFmtId="166" fontId="3" fillId="0" borderId="0" xfId="6" applyNumberFormat="1" applyFont="1" applyFill="1" applyBorder="1" applyAlignment="1">
      <alignment horizontal="center" wrapText="1"/>
    </xf>
    <xf numFmtId="165" fontId="3" fillId="0" borderId="0" xfId="4" applyNumberFormat="1" applyFont="1" applyFill="1" applyBorder="1" applyAlignment="1">
      <alignment horizontal="center"/>
    </xf>
    <xf numFmtId="0" fontId="4" fillId="2" borderId="0" xfId="1" applyFont="1" applyFill="1" applyAlignment="1">
      <alignment horizontal="right"/>
    </xf>
    <xf numFmtId="17" fontId="3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17" fontId="3" fillId="2" borderId="0" xfId="1" applyNumberFormat="1" applyFont="1" applyFill="1" applyAlignment="1">
      <alignment vertical="center" wrapText="1"/>
    </xf>
    <xf numFmtId="165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right"/>
    </xf>
    <xf numFmtId="3" fontId="3" fillId="0" borderId="0" xfId="1" applyNumberFormat="1" applyFont="1" applyAlignment="1">
      <alignment horizontal="center"/>
    </xf>
    <xf numFmtId="0" fontId="6" fillId="2" borderId="0" xfId="1" applyFont="1" applyFill="1" applyAlignment="1">
      <alignment horizontal="right"/>
    </xf>
    <xf numFmtId="165" fontId="3" fillId="0" borderId="0" xfId="9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165" fontId="3" fillId="0" borderId="0" xfId="1" applyNumberFormat="1" applyFont="1" applyAlignment="1">
      <alignment horizontal="center"/>
    </xf>
    <xf numFmtId="3" fontId="3" fillId="0" borderId="0" xfId="3" applyNumberFormat="1" applyFont="1" applyAlignment="1">
      <alignment horizontal="center"/>
    </xf>
    <xf numFmtId="10" fontId="3" fillId="0" borderId="0" xfId="9" applyNumberFormat="1" applyFont="1" applyFill="1" applyBorder="1" applyAlignment="1">
      <alignment horizontal="center"/>
    </xf>
    <xf numFmtId="0" fontId="3" fillId="0" borderId="0" xfId="1" applyFont="1"/>
    <xf numFmtId="49" fontId="3" fillId="2" borderId="0" xfId="10" applyNumberFormat="1" applyFont="1" applyFill="1" applyAlignment="1">
      <alignment horizontal="center" vertical="center" wrapText="1"/>
    </xf>
    <xf numFmtId="3" fontId="3" fillId="2" borderId="0" xfId="1" applyNumberFormat="1" applyFont="1" applyFill="1"/>
    <xf numFmtId="0" fontId="5" fillId="2" borderId="0" xfId="3" applyFont="1" applyFill="1" applyAlignment="1">
      <alignment vertical="center" wrapText="1" shrinkToFit="1"/>
    </xf>
    <xf numFmtId="0" fontId="6" fillId="0" borderId="0" xfId="1" applyFont="1" applyAlignment="1">
      <alignment horizontal="right"/>
    </xf>
    <xf numFmtId="43" fontId="3" fillId="0" borderId="0" xfId="10" applyFont="1" applyAlignment="1">
      <alignment horizontal="center"/>
    </xf>
    <xf numFmtId="0" fontId="3" fillId="0" borderId="0" xfId="3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10" fontId="3" fillId="0" borderId="0" xfId="4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20" fillId="0" borderId="0" xfId="1" applyFont="1" applyAlignment="1">
      <alignment wrapText="1"/>
    </xf>
    <xf numFmtId="0" fontId="20" fillId="0" borderId="0" xfId="1" applyFont="1"/>
    <xf numFmtId="0" fontId="20" fillId="0" borderId="1" xfId="1" applyFont="1" applyBorder="1"/>
    <xf numFmtId="165" fontId="20" fillId="0" borderId="0" xfId="1" applyNumberFormat="1" applyFont="1"/>
    <xf numFmtId="0" fontId="20" fillId="0" borderId="0" xfId="3" applyFont="1"/>
    <xf numFmtId="0" fontId="20" fillId="0" borderId="3" xfId="1" applyFont="1" applyBorder="1"/>
    <xf numFmtId="0" fontId="20" fillId="0" borderId="0" xfId="3" applyFont="1" applyAlignment="1">
      <alignment horizontal="left" vertical="center" wrapText="1" shrinkToFit="1"/>
    </xf>
    <xf numFmtId="0" fontId="21" fillId="0" borderId="0" xfId="3" applyFont="1" applyAlignment="1">
      <alignment vertical="center" wrapText="1" shrinkToFit="1"/>
    </xf>
    <xf numFmtId="10" fontId="3" fillId="0" borderId="0" xfId="9" applyNumberFormat="1" applyFont="1" applyAlignment="1">
      <alignment horizontal="center"/>
    </xf>
    <xf numFmtId="3" fontId="3" fillId="2" borderId="0" xfId="4" applyNumberFormat="1" applyFont="1" applyFill="1" applyBorder="1" applyAlignment="1">
      <alignment horizontal="center"/>
    </xf>
    <xf numFmtId="3" fontId="3" fillId="2" borderId="0" xfId="1" applyNumberFormat="1" applyFont="1" applyFill="1" applyAlignment="1">
      <alignment horizontal="center"/>
    </xf>
    <xf numFmtId="10" fontId="3" fillId="2" borderId="0" xfId="4" applyNumberFormat="1" applyFont="1" applyFill="1" applyBorder="1" applyAlignment="1">
      <alignment horizontal="center" vertical="center"/>
    </xf>
    <xf numFmtId="10" fontId="3" fillId="2" borderId="0" xfId="1" applyNumberFormat="1" applyFont="1" applyFill="1" applyAlignment="1">
      <alignment horizontal="center"/>
    </xf>
    <xf numFmtId="4" fontId="3" fillId="2" borderId="0" xfId="1" applyNumberFormat="1" applyFont="1" applyFill="1" applyAlignment="1">
      <alignment horizontal="center"/>
    </xf>
    <xf numFmtId="10" fontId="3" fillId="0" borderId="0" xfId="9" applyNumberFormat="1" applyFont="1" applyBorder="1" applyAlignment="1">
      <alignment horizontal="center"/>
    </xf>
    <xf numFmtId="0" fontId="3" fillId="2" borderId="0" xfId="3" applyFont="1" applyFill="1" applyAlignment="1">
      <alignment horizontal="center"/>
    </xf>
    <xf numFmtId="15" fontId="20" fillId="0" borderId="0" xfId="27" applyNumberFormat="1" applyFont="1" applyAlignment="1">
      <alignment horizontal="left"/>
    </xf>
    <xf numFmtId="0" fontId="20" fillId="0" borderId="0" xfId="27" applyFont="1" applyAlignment="1">
      <alignment horizontal="left"/>
    </xf>
    <xf numFmtId="0" fontId="6" fillId="2" borderId="0" xfId="1" applyFont="1" applyFill="1" applyAlignment="1">
      <alignment horizontal="right"/>
    </xf>
    <xf numFmtId="0" fontId="6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2" borderId="0" xfId="1" applyFont="1" applyFill="1" applyAlignment="1">
      <alignment horizontal="right" wrapText="1"/>
    </xf>
    <xf numFmtId="0" fontId="21" fillId="2" borderId="0" xfId="3" applyFont="1" applyFill="1" applyAlignment="1">
      <alignment horizontal="left" vertical="center" wrapText="1"/>
    </xf>
    <xf numFmtId="0" fontId="3" fillId="2" borderId="0" xfId="3" applyFont="1" applyFill="1" applyAlignment="1">
      <alignment horizontal="center"/>
    </xf>
    <xf numFmtId="0" fontId="21" fillId="0" borderId="0" xfId="3" applyFont="1" applyAlignment="1">
      <alignment horizontal="left" vertical="center" wrapText="1" shrinkToFit="1"/>
    </xf>
    <xf numFmtId="0" fontId="21" fillId="0" borderId="0" xfId="1" applyFont="1" applyAlignment="1">
      <alignment horizontal="left"/>
    </xf>
    <xf numFmtId="0" fontId="21" fillId="0" borderId="2" xfId="1" applyFont="1" applyBorder="1" applyAlignment="1">
      <alignment horizontal="left"/>
    </xf>
    <xf numFmtId="15" fontId="20" fillId="0" borderId="0" xfId="27" applyNumberFormat="1" applyFont="1" applyAlignment="1">
      <alignment horizontal="left"/>
    </xf>
    <xf numFmtId="0" fontId="20" fillId="0" borderId="0" xfId="3" applyFont="1" applyAlignment="1">
      <alignment horizontal="left" vertical="center" wrapText="1" shrinkToFit="1"/>
    </xf>
    <xf numFmtId="9" fontId="3" fillId="2" borderId="0" xfId="9" applyFont="1" applyFill="1"/>
  </cellXfs>
  <cellStyles count="87">
    <cellStyle name="Comma" xfId="10" builtinId="3"/>
    <cellStyle name="Comma 2" xfId="34" xr:uid="{0FBA9602-0203-4DE6-B786-24E0D56F6C46}"/>
    <cellStyle name="Comma 2 2" xfId="82" xr:uid="{3A1B759C-24AE-4E01-A850-1E27B2EFD8F4}"/>
    <cellStyle name="Euro" xfId="18" xr:uid="{593CBE9F-A2D2-4FFA-8CEC-D848E42D552E}"/>
    <cellStyle name="Euro 2" xfId="19" xr:uid="{522B5ACE-19AE-4130-8F5B-20AD8F5B6562}"/>
    <cellStyle name="Euro 3" xfId="20" xr:uid="{FFD6DD54-FC43-4640-8033-26A29B0DBF2F}"/>
    <cellStyle name="Euro 4" xfId="67" xr:uid="{F0AF79F4-0A76-47AD-9C20-509EA3ED61C9}"/>
    <cellStyle name="Euro 5" xfId="84" xr:uid="{24E63AA5-C3AF-4B46-8509-0FC6E6E590E2}"/>
    <cellStyle name="Hipervínculo 2" xfId="69" xr:uid="{CA76666C-57AC-471C-B2DB-40362035182C}"/>
    <cellStyle name="Millares 11" xfId="35" xr:uid="{A5910040-F969-4539-A442-D8C324D3CB58}"/>
    <cellStyle name="Millares 11 2" xfId="54" xr:uid="{F010A3E8-C277-4D7E-9467-429182652C65}"/>
    <cellStyle name="Millares 2" xfId="5" xr:uid="{24DFF964-2521-410B-917A-2205CF6156F5}"/>
    <cellStyle name="Millares 2 2" xfId="36" xr:uid="{AAC4C08D-B79F-4BCA-B52B-9024412A46AB}"/>
    <cellStyle name="Millares 3" xfId="21" xr:uid="{15795BD2-694D-42A1-9664-290CFD8ABC35}"/>
    <cellStyle name="Millares 3 17" xfId="55" xr:uid="{7F8C21F8-3148-4F2B-A1B6-9484A05393B8}"/>
    <cellStyle name="Millares 3 2" xfId="6" xr:uid="{C46D6566-3D93-4989-8252-A0D6A0F6D61D}"/>
    <cellStyle name="Millares 3 3" xfId="52" xr:uid="{933348D4-FA62-4F22-9E92-4C138CB1E455}"/>
    <cellStyle name="Millares 4" xfId="22" xr:uid="{F4755D50-E13D-4D4F-91B3-0B83C6AB9F86}"/>
    <cellStyle name="Millares 4 2" xfId="70" xr:uid="{8C9B652A-D5AF-44B7-81C2-4A135B1E03D9}"/>
    <cellStyle name="Millares 4 2 2" xfId="8" xr:uid="{74F80C97-5108-488F-94EF-B36472B65854}"/>
    <cellStyle name="Millares 4 3" xfId="71" xr:uid="{6003154F-2FFD-422C-9198-11F0F5B8107C}"/>
    <cellStyle name="Millares 5" xfId="72" xr:uid="{3D6753AC-155B-4848-98FE-E1B3FB613743}"/>
    <cellStyle name="Millares 7" xfId="73" xr:uid="{E0057FA3-704D-4583-9B92-E0572D120557}"/>
    <cellStyle name="Millares 7 9" xfId="63" xr:uid="{FDAA8BD3-B45E-4024-B5F8-63057E601BA2}"/>
    <cellStyle name="Moneda 2" xfId="23" xr:uid="{A18217C8-0126-4F66-9A6E-CCBD18F9B9FC}"/>
    <cellStyle name="Moneda 2 2" xfId="37" xr:uid="{54DD58F2-38F5-4374-B63D-C8D7B44D45B2}"/>
    <cellStyle name="Normal" xfId="0" builtinId="0"/>
    <cellStyle name="Normal 10" xfId="60" xr:uid="{96DE6C0C-6281-45A4-9541-512687AC1A52}"/>
    <cellStyle name="Normal 11" xfId="62" xr:uid="{5F2FAF0A-BF6C-4643-8B58-D69B47BF2614}"/>
    <cellStyle name="Normal 12" xfId="64" xr:uid="{E436A64A-1A3D-42A3-9FB5-1FF7236A34C2}"/>
    <cellStyle name="Normal 13" xfId="65" xr:uid="{F60EED28-853B-4FEE-B541-EB2548997DFE}"/>
    <cellStyle name="Normal 13 2" xfId="74" xr:uid="{E604BA04-51A1-4DCF-BCC9-E83059BE1EDF}"/>
    <cellStyle name="Normal 13 2 4" xfId="75" xr:uid="{DB84725D-6848-4CD5-88DC-3DA7A9BCFE3E}"/>
    <cellStyle name="Normal 14" xfId="85" xr:uid="{725B2F05-8024-4D17-8F70-BB279927BE18}"/>
    <cellStyle name="Normal 17" xfId="38" xr:uid="{0B7C7FF6-5018-4B6A-93D1-34E051ED730A}"/>
    <cellStyle name="Normal 2" xfId="2" xr:uid="{6A15E7C8-4842-4222-A932-8512F4F91247}"/>
    <cellStyle name="Normal 2 2" xfId="11" xr:uid="{2FA4ACFA-11E0-49FD-BE99-8B324A8966D5}"/>
    <cellStyle name="Normal 2 2 2" xfId="16" xr:uid="{7DA86681-8EE2-4F3F-BAB7-2E2D76576F2C}"/>
    <cellStyle name="Normal 2 2 2 2" xfId="24" xr:uid="{57FF0933-ABB0-4A44-823A-880D62E4864F}"/>
    <cellStyle name="Normal 2 3" xfId="15" xr:uid="{32D7C2AD-5114-4A43-A14B-34098D6FE9EF}"/>
    <cellStyle name="Normal 2 3 2" xfId="25" xr:uid="{4A0FC9D5-63EF-412F-B35E-B69DDC2DD82C}"/>
    <cellStyle name="Normal 2 3 3" xfId="57" xr:uid="{5C44632E-E388-4FB9-AADA-7430029994E9}"/>
    <cellStyle name="Normal 2 4" xfId="61" xr:uid="{694F9AF0-68EB-444F-A64A-2B70DFE52F4B}"/>
    <cellStyle name="Normal 2 7" xfId="39" xr:uid="{2334616A-F1E7-4FE0-900E-DF5B6CEA1290}"/>
    <cellStyle name="Normal 3" xfId="13" xr:uid="{A2B62B67-8E6D-4323-9C51-BDFF0F7DEB23}"/>
    <cellStyle name="Normal 3 2" xfId="3" xr:uid="{BBAECE03-2404-400B-ABE9-0BF3F9FE3967}"/>
    <cellStyle name="Normal 3 3" xfId="40" xr:uid="{5105E83C-2CFC-4212-BCD4-FC0816C60816}"/>
    <cellStyle name="Normal 3 3 2" xfId="83" xr:uid="{982FF3FE-4B51-418C-9941-94B80E0DBACF}"/>
    <cellStyle name="Normal 4" xfId="14" xr:uid="{221F27F2-85F9-4925-B2C8-4D6B72CD8967}"/>
    <cellStyle name="Normal 4 2" xfId="26" xr:uid="{33034213-3FB8-40A4-9FF3-6D8E126A022A}"/>
    <cellStyle name="Normal 4 3" xfId="41" xr:uid="{BFD1C3AF-9B0C-477E-BC78-7057C20F9236}"/>
    <cellStyle name="Normal 4 4" xfId="56" xr:uid="{B0EB5188-76C1-4740-A39D-5BFDA03011BD}"/>
    <cellStyle name="Normal 4 9" xfId="76" xr:uid="{AA1A0F77-0B35-4C82-A712-32ED66655A6B}"/>
    <cellStyle name="Normal 4 9 2" xfId="1" xr:uid="{69BF5472-B7B2-46B0-85B4-AEAA532EBF2F}"/>
    <cellStyle name="Normal 5" xfId="27" xr:uid="{FCE53B4B-4984-46B0-A7B5-5B1852D8AF4A}"/>
    <cellStyle name="Normal 5 2" xfId="42" xr:uid="{821D61F5-7636-4B9E-9274-E63EEE81C96F}"/>
    <cellStyle name="Normal 50 2" xfId="43" xr:uid="{5983E2EF-224F-4CC1-BBE0-37C913E318F7}"/>
    <cellStyle name="Normal 6" xfId="28" xr:uid="{96CEC2C9-DAC8-4BB7-9CC8-9D549410B1EB}"/>
    <cellStyle name="Normal 6 2" xfId="44" xr:uid="{64C13E37-B005-4D35-8035-3B3AC86E4D65}"/>
    <cellStyle name="Normal 7" xfId="17" xr:uid="{2F0D0DCE-3B24-48A7-B965-EE4F9483EC6C}"/>
    <cellStyle name="Normal 7 2" xfId="45" xr:uid="{E53D7516-81AB-4349-8914-14D4A2EDB8F1}"/>
    <cellStyle name="Normal 7 3" xfId="58" xr:uid="{5FECA48F-1B73-4767-BA6F-D0F72E81ACB5}"/>
    <cellStyle name="Normal 8" xfId="32" xr:uid="{7BC78A12-8334-44F1-A11C-6C0F23BB23B7}"/>
    <cellStyle name="Normal 8 2" xfId="46" xr:uid="{8FA89C49-D296-4F14-95B0-89FD056240F6}"/>
    <cellStyle name="Normal 9" xfId="33" xr:uid="{B7230A9B-BC54-4AE0-B8BE-4DE23B716FFE}"/>
    <cellStyle name="Normal 9 2" xfId="47" xr:uid="{E703DE1F-35F5-40BE-B918-D3319D876F42}"/>
    <cellStyle name="Normal 9 2 2" xfId="50" xr:uid="{1FCE880A-C96E-4896-9C2A-216339DBB8E3}"/>
    <cellStyle name="Normal 9 2 2 5" xfId="53" xr:uid="{1EE57B6A-2B85-463D-9545-D8C4E1D2D0D3}"/>
    <cellStyle name="Percent" xfId="9" builtinId="5"/>
    <cellStyle name="Percent 2" xfId="29" xr:uid="{52F01228-42D2-447D-84CB-C34531753134}"/>
    <cellStyle name="Percent 2 2" xfId="59" xr:uid="{8C049055-0952-41B9-B554-9A16C59E06D6}"/>
    <cellStyle name="Percent 2 3" xfId="81" xr:uid="{D64A5A76-CF6B-4AB3-9099-3802D010950F}"/>
    <cellStyle name="Percent 3" xfId="48" xr:uid="{CC2EC8EA-BDC1-40E8-8BC0-9DB3F6593CAF}"/>
    <cellStyle name="Percent 4" xfId="66" xr:uid="{6035566B-A0A1-4B6A-8B9D-A3856A71B2EC}"/>
    <cellStyle name="Percent 5" xfId="86" xr:uid="{E531E7C6-A951-4149-9432-97526AD9A92F}"/>
    <cellStyle name="Porcentaje 2" xfId="7" xr:uid="{0BC01A50-F404-417C-B341-4AFC91703036}"/>
    <cellStyle name="Porcentaje 2 2" xfId="79" xr:uid="{3006B5CD-46E0-440E-89F3-D8D69705D118}"/>
    <cellStyle name="Porcentaje 2 3" xfId="80" xr:uid="{08B03E68-52DE-47B4-868D-944C005E2C8D}"/>
    <cellStyle name="Porcentaje 2 4" xfId="68" xr:uid="{C05A29AF-A253-45A7-A10E-A5647CBCF28F}"/>
    <cellStyle name="Porcentaje 3" xfId="12" xr:uid="{DC695041-081F-47C3-B26D-82521E67B3A6}"/>
    <cellStyle name="Porcentaje 4" xfId="49" xr:uid="{34811C74-67A2-4DD3-BE17-400A4A171F79}"/>
    <cellStyle name="Porcentaje 4 2" xfId="51" xr:uid="{58118C66-E08F-44C6-972D-EC98D1936B69}"/>
    <cellStyle name="Porcentual 2" xfId="30" xr:uid="{3027AAF6-9F7A-413C-927A-B567BAC6592D}"/>
    <cellStyle name="Porcentual 3" xfId="31" xr:uid="{DCACA75F-101C-4AC1-931F-794DE13C27B5}"/>
    <cellStyle name="Porcentual 3 2" xfId="4" xr:uid="{AF7F4FDE-4CA6-4913-9E8A-C30E565F8B4E}"/>
    <cellStyle name="Porcentual 4" xfId="77" xr:uid="{6D3EC240-0639-495C-B1F3-7795919CAE34}"/>
    <cellStyle name="Porcentual 4 2" xfId="78" xr:uid="{45881E31-79C0-460B-B3D1-F2D6B7CDC0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47625</xdr:rowOff>
    </xdr:from>
    <xdr:to>
      <xdr:col>1</xdr:col>
      <xdr:colOff>1697358</xdr:colOff>
      <xdr:row>1</xdr:row>
      <xdr:rowOff>12574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C29D14-12FB-416F-9D4C-FAB09B742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47625"/>
          <a:ext cx="1706883" cy="536449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3</xdr:row>
      <xdr:rowOff>152400</xdr:rowOff>
    </xdr:from>
    <xdr:to>
      <xdr:col>1</xdr:col>
      <xdr:colOff>1240920</xdr:colOff>
      <xdr:row>10</xdr:row>
      <xdr:rowOff>28578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A939DA7D-BEBC-4028-847B-E4CB39022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1238250"/>
          <a:ext cx="1459995" cy="14287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47625</xdr:rowOff>
    </xdr:from>
    <xdr:to>
      <xdr:col>1</xdr:col>
      <xdr:colOff>1697358</xdr:colOff>
      <xdr:row>1</xdr:row>
      <xdr:rowOff>12574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D27C4E5F-7A12-4678-8FE0-4837C5070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47625"/>
          <a:ext cx="1706883" cy="536449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3</xdr:row>
      <xdr:rowOff>104775</xdr:rowOff>
    </xdr:from>
    <xdr:to>
      <xdr:col>1</xdr:col>
      <xdr:colOff>1393320</xdr:colOff>
      <xdr:row>9</xdr:row>
      <xdr:rowOff>200028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765B75-56FD-4B78-A308-BE3F78793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190625"/>
          <a:ext cx="1459995" cy="14287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c/Documents%20and%20Settings/amadera/Configuraci&#243;n%20local/Archivos%20temporales%20de%20Internet/OLK11B/2005_12_31%20Datos%20Estadisticos%20Control%20de%20Inversione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6.1"/>
      <sheetName val="7.7.3 (T-1)"/>
      <sheetName val="7.7.3 (T-3)"/>
      <sheetName val="7.7.3 (T-4)"/>
      <sheetName val="7.7.3 (T-5)"/>
      <sheetName val="7.7.4"/>
      <sheetName val="7.7.5"/>
      <sheetName val="7.7.6"/>
      <sheetName val="7.7.7"/>
      <sheetName val="31 DIC 05 (2)"/>
      <sheetName val="31 DIC 05"/>
      <sheetName val="30 NOV 05 (2)"/>
      <sheetName val="30 NOV 05"/>
      <sheetName val="31 OCT 05 (2)"/>
      <sheetName val="31 OCT 05"/>
      <sheetName val="30 SEPT 05 (2)"/>
      <sheetName val="30 SEPT 05"/>
      <sheetName val="31 AGOSTO 05 (2)"/>
      <sheetName val="31 AGOSTO 05"/>
      <sheetName val="31 JULIO 05"/>
      <sheetName val="30 JUNIO 05"/>
      <sheetName val="31 MAYO 05"/>
      <sheetName val="30 ABRIL 05"/>
      <sheetName val="31 MARZO 05"/>
      <sheetName val="28 FEBRERO 05"/>
      <sheetName val="31 ENERO 05"/>
      <sheetName val="Moneda"/>
      <sheetName val="Valor Cuota2003-2004"/>
      <sheetName val="8.1-8.2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2">
          <cell r="A2" t="str">
            <v>Composición Cartera de Inversiones</v>
          </cell>
        </row>
        <row r="3">
          <cell r="A3" t="str">
            <v>de los Fondos de Pensiones por Emisor</v>
          </cell>
        </row>
        <row r="4">
          <cell r="A4" t="str">
            <v>Al 30 de diciembre del 2005</v>
          </cell>
        </row>
        <row r="6">
          <cell r="A6" t="str">
            <v>Sub-Sector Económico / Emisor</v>
          </cell>
          <cell r="B6" t="str">
            <v>BBVA Crecer</v>
          </cell>
          <cell r="D6" t="str">
            <v>Caribalico</v>
          </cell>
          <cell r="F6" t="str">
            <v>León</v>
          </cell>
          <cell r="H6" t="str">
            <v>Popular</v>
          </cell>
          <cell r="J6" t="str">
            <v>Reservas</v>
          </cell>
          <cell r="L6" t="str">
            <v>Romana</v>
          </cell>
          <cell r="N6" t="str">
            <v>Siembra</v>
          </cell>
          <cell r="Q6" t="str">
            <v>Sub-Total Fondos CCI</v>
          </cell>
          <cell r="T6" t="str">
            <v>Fondo de Reparto -
 Banco Central</v>
          </cell>
          <cell r="V6" t="str">
            <v>Fondo de Reparto -              Banco de Reservas</v>
          </cell>
          <cell r="X6" t="str">
            <v>Fondo de                 Solidaridad Social</v>
          </cell>
          <cell r="AA6" t="str">
            <v>León T-3</v>
          </cell>
          <cell r="AC6" t="str">
            <v>Popular T-3</v>
          </cell>
          <cell r="AE6" t="str">
            <v>Romana T-3</v>
          </cell>
          <cell r="AG6" t="str">
            <v>Siembra T-3</v>
          </cell>
          <cell r="AI6" t="str">
            <v>Fondos Complementarios</v>
          </cell>
          <cell r="AL6" t="str">
            <v>TOTAL CCI + BRRD + FSS</v>
          </cell>
          <cell r="AO6" t="str">
            <v>TOTAL GENERAL</v>
          </cell>
        </row>
        <row r="7">
          <cell r="B7" t="str">
            <v>RD$</v>
          </cell>
          <cell r="C7" t="str">
            <v>%</v>
          </cell>
          <cell r="D7" t="str">
            <v>RD$</v>
          </cell>
          <cell r="E7" t="str">
            <v>%</v>
          </cell>
          <cell r="F7" t="str">
            <v>RD$</v>
          </cell>
          <cell r="G7" t="str">
            <v>%</v>
          </cell>
          <cell r="H7" t="str">
            <v>RD$</v>
          </cell>
          <cell r="I7" t="str">
            <v>%</v>
          </cell>
          <cell r="J7" t="str">
            <v>RD$</v>
          </cell>
          <cell r="K7" t="str">
            <v>%</v>
          </cell>
          <cell r="L7" t="str">
            <v>RD$</v>
          </cell>
          <cell r="M7" t="str">
            <v>%</v>
          </cell>
          <cell r="N7" t="str">
            <v>RD$</v>
          </cell>
          <cell r="O7" t="str">
            <v>%</v>
          </cell>
          <cell r="Q7" t="str">
            <v>RD$</v>
          </cell>
          <cell r="R7" t="str">
            <v>%</v>
          </cell>
          <cell r="T7" t="str">
            <v>RD$</v>
          </cell>
          <cell r="U7" t="str">
            <v>%</v>
          </cell>
          <cell r="V7" t="str">
            <v>RD$</v>
          </cell>
          <cell r="W7" t="str">
            <v>%</v>
          </cell>
          <cell r="AA7" t="str">
            <v>RD$</v>
          </cell>
          <cell r="AB7" t="str">
            <v>%</v>
          </cell>
          <cell r="AC7" t="str">
            <v>RD$</v>
          </cell>
          <cell r="AD7" t="str">
            <v>%</v>
          </cell>
          <cell r="AE7" t="str">
            <v>RD$</v>
          </cell>
          <cell r="AF7" t="str">
            <v>%</v>
          </cell>
          <cell r="AG7" t="str">
            <v>RD$</v>
          </cell>
          <cell r="AH7" t="str">
            <v>%</v>
          </cell>
          <cell r="AI7" t="str">
            <v>RD$</v>
          </cell>
          <cell r="AJ7" t="str">
            <v>%</v>
          </cell>
          <cell r="AL7" t="str">
            <v>RD$</v>
          </cell>
          <cell r="AM7" t="str">
            <v>%</v>
          </cell>
          <cell r="AO7" t="str">
            <v>RD$</v>
          </cell>
          <cell r="AP7" t="str">
            <v>%</v>
          </cell>
        </row>
        <row r="8">
          <cell r="A8" t="str">
            <v>Banco Central de la Republica Dominicana</v>
          </cell>
          <cell r="C8">
            <v>0</v>
          </cell>
          <cell r="E8">
            <v>0</v>
          </cell>
          <cell r="G8">
            <v>0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R8">
            <v>0</v>
          </cell>
          <cell r="T8">
            <v>4826121601.3500004</v>
          </cell>
          <cell r="U8">
            <v>0.7206989332031517</v>
          </cell>
          <cell r="W8">
            <v>0</v>
          </cell>
          <cell r="X8" t="str">
            <v>RD$</v>
          </cell>
          <cell r="Y8" t="str">
            <v>%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  <cell r="AL8">
            <v>0</v>
          </cell>
          <cell r="AM8">
            <v>0</v>
          </cell>
          <cell r="AO8">
            <v>4826121601.3500004</v>
          </cell>
          <cell r="AP8">
            <v>0.20978448735781141</v>
          </cell>
        </row>
        <row r="9">
          <cell r="Y9">
            <v>0</v>
          </cell>
        </row>
        <row r="10">
          <cell r="A10" t="str">
            <v>Bancos Múltiples</v>
          </cell>
          <cell r="B10">
            <v>1349063641.55</v>
          </cell>
          <cell r="C10">
            <v>0.45378942057814325</v>
          </cell>
          <cell r="D10">
            <v>68217626.650000006</v>
          </cell>
          <cell r="E10">
            <v>0.26899289512651497</v>
          </cell>
          <cell r="F10">
            <v>124927816.73999999</v>
          </cell>
          <cell r="G10">
            <v>0.34726608836448641</v>
          </cell>
          <cell r="H10">
            <v>2586313391.0999999</v>
          </cell>
          <cell r="I10">
            <v>0.54317025409501396</v>
          </cell>
          <cell r="J10">
            <v>729768409.72000003</v>
          </cell>
          <cell r="K10">
            <v>0.399008177499867</v>
          </cell>
          <cell r="L10">
            <v>150307961.51000002</v>
          </cell>
          <cell r="M10">
            <v>0.69565853700323099</v>
          </cell>
          <cell r="N10">
            <v>1061396233.7900001</v>
          </cell>
          <cell r="O10">
            <v>0.43287825412781256</v>
          </cell>
          <cell r="Q10">
            <v>6069995081.0600004</v>
          </cell>
          <cell r="R10">
            <v>0.47256722210415697</v>
          </cell>
          <cell r="T10">
            <v>1184751820.3899999</v>
          </cell>
          <cell r="U10">
            <v>0.17692247390258872</v>
          </cell>
          <cell r="V10">
            <v>679798648.63999999</v>
          </cell>
          <cell r="W10">
            <v>0.40571293289109112</v>
          </cell>
          <cell r="AA10">
            <v>171479773.22</v>
          </cell>
          <cell r="AB10">
            <v>0.47904811569565098</v>
          </cell>
          <cell r="AC10">
            <v>92416010.239999995</v>
          </cell>
          <cell r="AD10">
            <v>1</v>
          </cell>
          <cell r="AE10">
            <v>138448735</v>
          </cell>
          <cell r="AF10">
            <v>0.78356879658187584</v>
          </cell>
          <cell r="AG10">
            <v>9876761.6699999999</v>
          </cell>
          <cell r="AH10">
            <v>0.11780992520662209</v>
          </cell>
          <cell r="AI10">
            <v>396083729.13</v>
          </cell>
          <cell r="AJ10">
            <v>0.57009805151022253</v>
          </cell>
          <cell r="AL10">
            <v>7156133388.3899994</v>
          </cell>
          <cell r="AM10">
            <v>0.45831724259709561</v>
          </cell>
          <cell r="AO10">
            <v>8736968937.9099998</v>
          </cell>
          <cell r="AP10">
            <v>0.37978333351315963</v>
          </cell>
        </row>
        <row r="11">
          <cell r="A11" t="str">
            <v>Banco BDI</v>
          </cell>
          <cell r="C11">
            <v>0</v>
          </cell>
          <cell r="E11">
            <v>0</v>
          </cell>
          <cell r="F11">
            <v>22993113.699999999</v>
          </cell>
          <cell r="G11">
            <v>6.391473782445678E-2</v>
          </cell>
          <cell r="I11">
            <v>0</v>
          </cell>
          <cell r="J11">
            <v>98959439.329999998</v>
          </cell>
          <cell r="K11">
            <v>5.4107063292342203E-2</v>
          </cell>
          <cell r="M11">
            <v>0</v>
          </cell>
          <cell r="N11">
            <v>24314122.710000001</v>
          </cell>
          <cell r="O11">
            <v>9.9162354776516082E-3</v>
          </cell>
          <cell r="Q11">
            <v>146266675.74000001</v>
          </cell>
          <cell r="R11">
            <v>1.1387296977642816E-2</v>
          </cell>
          <cell r="U11">
            <v>0</v>
          </cell>
          <cell r="V11">
            <v>166201650.94999999</v>
          </cell>
          <cell r="W11">
            <v>9.919136996398295E-2</v>
          </cell>
          <cell r="X11">
            <v>406339658.69</v>
          </cell>
          <cell r="Y11">
            <v>0.371547426089752</v>
          </cell>
          <cell r="AA11">
            <v>173553.86</v>
          </cell>
          <cell r="AB11">
            <v>4.8484231139051892E-4</v>
          </cell>
          <cell r="AD11">
            <v>0</v>
          </cell>
          <cell r="AF11">
            <v>0</v>
          </cell>
          <cell r="AG11">
            <v>242523.48</v>
          </cell>
          <cell r="AH11">
            <v>2.8928179087720873E-3</v>
          </cell>
          <cell r="AI11">
            <v>416077.33999999997</v>
          </cell>
          <cell r="AJ11">
            <v>5.9887559969347426E-4</v>
          </cell>
          <cell r="AL11">
            <v>328233591.52999997</v>
          </cell>
          <cell r="AM11">
            <v>2.1021843282272322E-2</v>
          </cell>
          <cell r="AO11">
            <v>328649668.86999995</v>
          </cell>
          <cell r="AP11">
            <v>1.4285923148915563E-2</v>
          </cell>
        </row>
        <row r="12">
          <cell r="A12" t="str">
            <v>Banco BHD</v>
          </cell>
          <cell r="B12">
            <v>88547317.359999999</v>
          </cell>
          <cell r="C12">
            <v>2.9784981672455899E-2</v>
          </cell>
          <cell r="E12">
            <v>0</v>
          </cell>
          <cell r="G12">
            <v>0</v>
          </cell>
          <cell r="H12">
            <v>310647216.66000003</v>
          </cell>
          <cell r="I12">
            <v>6.5241253510795794E-2</v>
          </cell>
          <cell r="K12">
            <v>0</v>
          </cell>
          <cell r="L12">
            <v>15406625.93</v>
          </cell>
          <cell r="M12">
            <v>7.1305277158634009E-2</v>
          </cell>
          <cell r="O12">
            <v>0</v>
          </cell>
          <cell r="Q12">
            <v>414601159.95000005</v>
          </cell>
          <cell r="R12">
            <v>3.2277936937721234E-2</v>
          </cell>
          <cell r="T12">
            <v>95651245.519999996</v>
          </cell>
          <cell r="U12">
            <v>1.4283881820659781E-2</v>
          </cell>
          <cell r="W12">
            <v>0</v>
          </cell>
          <cell r="X12">
            <v>15765264.84</v>
          </cell>
          <cell r="Y12">
            <v>1.4415387343212875E-2</v>
          </cell>
          <cell r="AA12">
            <v>24795623.800000001</v>
          </cell>
          <cell r="AB12">
            <v>6.9269375832734362E-2</v>
          </cell>
          <cell r="AD12">
            <v>0</v>
          </cell>
          <cell r="AF12">
            <v>0</v>
          </cell>
          <cell r="AH12">
            <v>0</v>
          </cell>
          <cell r="AI12">
            <v>24795623.800000001</v>
          </cell>
          <cell r="AJ12">
            <v>3.5689264099310919E-2</v>
          </cell>
          <cell r="AL12">
            <v>414601159.95000005</v>
          </cell>
          <cell r="AM12">
            <v>2.6553286543557878E-2</v>
          </cell>
          <cell r="AO12">
            <v>535048029.27000004</v>
          </cell>
          <cell r="AP12">
            <v>2.325775970933187E-2</v>
          </cell>
        </row>
        <row r="13">
          <cell r="A13" t="str">
            <v>Banco Caribe Internacional</v>
          </cell>
          <cell r="B13">
            <v>27591707.43</v>
          </cell>
          <cell r="C13">
            <v>9.2811225073382072E-3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N13">
            <v>35508834.759999998</v>
          </cell>
          <cell r="O13">
            <v>1.4481870113798589E-2</v>
          </cell>
          <cell r="Q13">
            <v>63100542.189999998</v>
          </cell>
          <cell r="R13">
            <v>4.9125654201991774E-3</v>
          </cell>
          <cell r="U13">
            <v>0</v>
          </cell>
          <cell r="W13">
            <v>0</v>
          </cell>
          <cell r="Y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63100542.189999998</v>
          </cell>
          <cell r="AM13">
            <v>4.0412978536456525E-3</v>
          </cell>
          <cell r="AO13">
            <v>63100542.189999998</v>
          </cell>
          <cell r="AP13">
            <v>2.7428888015640137E-3</v>
          </cell>
        </row>
        <row r="14">
          <cell r="A14" t="str">
            <v>Banco de Reservas</v>
          </cell>
          <cell r="B14">
            <v>526002453.79000002</v>
          </cell>
          <cell r="C14">
            <v>0.17693334945547787</v>
          </cell>
          <cell r="E14">
            <v>0</v>
          </cell>
          <cell r="F14">
            <v>35739799.43</v>
          </cell>
          <cell r="G14">
            <v>9.9347132374991043E-2</v>
          </cell>
          <cell r="H14">
            <v>949865283.0999999</v>
          </cell>
          <cell r="I14">
            <v>0.19948803147866875</v>
          </cell>
          <cell r="J14">
            <v>53377278.579999998</v>
          </cell>
          <cell r="K14">
            <v>2.9184560968157233E-2</v>
          </cell>
          <cell r="L14">
            <v>35137773.100000001</v>
          </cell>
          <cell r="M14">
            <v>0.16262539643764135</v>
          </cell>
          <cell r="N14">
            <v>220416452.03999999</v>
          </cell>
          <cell r="O14">
            <v>8.9894316469752739E-2</v>
          </cell>
          <cell r="Q14">
            <v>1820539040.0399997</v>
          </cell>
          <cell r="R14">
            <v>0.14173439440969576</v>
          </cell>
          <cell r="T14">
            <v>651636421.36000001</v>
          </cell>
          <cell r="U14">
            <v>9.731078337916349E-2</v>
          </cell>
          <cell r="V14">
            <v>63893223.670000002</v>
          </cell>
          <cell r="W14">
            <v>3.8132331123167364E-2</v>
          </cell>
          <cell r="Y14">
            <v>0</v>
          </cell>
          <cell r="AA14">
            <v>44137065.109999999</v>
          </cell>
          <cell r="AB14">
            <v>0.12330187681176454</v>
          </cell>
          <cell r="AD14">
            <v>0</v>
          </cell>
          <cell r="AE14">
            <v>37090455</v>
          </cell>
          <cell r="AF14">
            <v>0.2099183007271552</v>
          </cell>
          <cell r="AG14">
            <v>4168114.35</v>
          </cell>
          <cell r="AH14">
            <v>4.9717230832618461E-2</v>
          </cell>
          <cell r="AI14">
            <v>85395634.459999993</v>
          </cell>
          <cell r="AJ14">
            <v>0.12291311465901318</v>
          </cell>
          <cell r="AL14">
            <v>1909646113.5299997</v>
          </cell>
          <cell r="AM14">
            <v>0.12230400044097546</v>
          </cell>
          <cell r="AO14">
            <v>2646678169.3499999</v>
          </cell>
          <cell r="AP14">
            <v>0.11504725094429587</v>
          </cell>
        </row>
        <row r="15">
          <cell r="A15" t="str">
            <v>Banco Dominicano del Progreso</v>
          </cell>
          <cell r="B15">
            <v>112835111.51000001</v>
          </cell>
          <cell r="C15">
            <v>3.7954754909978308E-2</v>
          </cell>
          <cell r="D15">
            <v>50475886.539999999</v>
          </cell>
          <cell r="E15">
            <v>0.19903440681298004</v>
          </cell>
          <cell r="F15">
            <v>9177341.5399999991</v>
          </cell>
          <cell r="G15">
            <v>2.5510567472842811E-2</v>
          </cell>
          <cell r="H15">
            <v>461886666.67000002</v>
          </cell>
          <cell r="I15">
            <v>9.7004136838783631E-2</v>
          </cell>
          <cell r="J15">
            <v>297949911.81</v>
          </cell>
          <cell r="K15">
            <v>0.16290709451669494</v>
          </cell>
          <cell r="L15">
            <v>40727323.68</v>
          </cell>
          <cell r="M15">
            <v>0.18849507453004008</v>
          </cell>
          <cell r="N15">
            <v>222013575.11000001</v>
          </cell>
          <cell r="O15">
            <v>9.0545684756316344E-2</v>
          </cell>
          <cell r="Q15">
            <v>1195065816.8599999</v>
          </cell>
          <cell r="R15">
            <v>9.3039438379008299E-2</v>
          </cell>
          <cell r="U15">
            <v>0</v>
          </cell>
          <cell r="V15">
            <v>296672223.81</v>
          </cell>
          <cell r="W15">
            <v>0.17705795424877074</v>
          </cell>
          <cell r="X15">
            <v>25213849.82</v>
          </cell>
          <cell r="Y15">
            <v>2.3054951201752105E-2</v>
          </cell>
          <cell r="AB15">
            <v>0</v>
          </cell>
          <cell r="AD15">
            <v>0</v>
          </cell>
          <cell r="AE15">
            <v>12261785</v>
          </cell>
          <cell r="AF15">
            <v>6.9397182403982932E-2</v>
          </cell>
          <cell r="AG15">
            <v>414938.34</v>
          </cell>
          <cell r="AH15">
            <v>4.9493808227894526E-3</v>
          </cell>
          <cell r="AI15">
            <v>12676723.34</v>
          </cell>
          <cell r="AJ15">
            <v>1.8246079664878557E-2</v>
          </cell>
          <cell r="AL15">
            <v>1673904116.9699998</v>
          </cell>
          <cell r="AM15">
            <v>0.10720581599363088</v>
          </cell>
          <cell r="AO15">
            <v>1686580840.3099997</v>
          </cell>
          <cell r="AP15">
            <v>7.3313216325292599E-2</v>
          </cell>
        </row>
        <row r="16">
          <cell r="A16" t="str">
            <v>Banco León</v>
          </cell>
          <cell r="B16">
            <v>317670638.44999999</v>
          </cell>
          <cell r="C16">
            <v>0.10685602259007401</v>
          </cell>
          <cell r="D16">
            <v>17741740.109999999</v>
          </cell>
          <cell r="E16">
            <v>6.9958488313534933E-2</v>
          </cell>
          <cell r="F16">
            <v>17931734.280000001</v>
          </cell>
          <cell r="G16">
            <v>4.98454498245718E-2</v>
          </cell>
          <cell r="H16">
            <v>306332202.77999997</v>
          </cell>
          <cell r="I16">
            <v>6.4335026448874941E-2</v>
          </cell>
          <cell r="K16">
            <v>0</v>
          </cell>
          <cell r="L16">
            <v>11843328.359999999</v>
          </cell>
          <cell r="M16">
            <v>5.4813546783537073E-2</v>
          </cell>
          <cell r="O16">
            <v>0</v>
          </cell>
          <cell r="Q16">
            <v>671519643.98000002</v>
          </cell>
          <cell r="R16">
            <v>5.2279807233152564E-2</v>
          </cell>
          <cell r="T16">
            <v>107809878</v>
          </cell>
          <cell r="U16">
            <v>1.609956616957756E-2</v>
          </cell>
          <cell r="W16">
            <v>0</v>
          </cell>
          <cell r="X16">
            <v>182166076.30000001</v>
          </cell>
          <cell r="Y16">
            <v>0.16656837530537616</v>
          </cell>
          <cell r="AA16">
            <v>17109058.23</v>
          </cell>
          <cell r="AB16">
            <v>4.779608669002338E-2</v>
          </cell>
          <cell r="AD16">
            <v>0</v>
          </cell>
          <cell r="AF16">
            <v>0</v>
          </cell>
          <cell r="AG16">
            <v>185486.82</v>
          </cell>
          <cell r="AH16">
            <v>2.2124851364378599E-3</v>
          </cell>
          <cell r="AI16">
            <v>17294545.050000001</v>
          </cell>
          <cell r="AJ16">
            <v>2.4892682303353883E-2</v>
          </cell>
          <cell r="AL16">
            <v>671519643.98000002</v>
          </cell>
          <cell r="AM16">
            <v>4.3007727060819838E-2</v>
          </cell>
          <cell r="AO16">
            <v>796624067.02999997</v>
          </cell>
          <cell r="AP16">
            <v>3.4628089659414177E-2</v>
          </cell>
        </row>
        <row r="17">
          <cell r="A17" t="str">
            <v>Banco Popular</v>
          </cell>
          <cell r="B17">
            <v>39268526.75</v>
          </cell>
          <cell r="C17">
            <v>1.3208896490877205E-2</v>
          </cell>
          <cell r="E17">
            <v>0</v>
          </cell>
          <cell r="F17">
            <v>10351067.300000001</v>
          </cell>
          <cell r="G17">
            <v>2.8773212767734362E-2</v>
          </cell>
          <cell r="H17">
            <v>6775004.3300000001</v>
          </cell>
          <cell r="I17">
            <v>1.4228673277122714E-3</v>
          </cell>
          <cell r="J17">
            <v>49604356.619999997</v>
          </cell>
          <cell r="K17">
            <v>2.7121678147994554E-2</v>
          </cell>
          <cell r="L17">
            <v>36677209.200000003</v>
          </cell>
          <cell r="M17">
            <v>0.1697502476722495</v>
          </cell>
          <cell r="N17">
            <v>72351006.769999996</v>
          </cell>
          <cell r="O17">
            <v>2.9507526499461579E-2</v>
          </cell>
          <cell r="Q17">
            <v>215027170.96999997</v>
          </cell>
          <cell r="R17">
            <v>1.6740506624012549E-2</v>
          </cell>
          <cell r="T17">
            <v>182080479.34999999</v>
          </cell>
          <cell r="U17">
            <v>2.7190613512091399E-2</v>
          </cell>
          <cell r="V17">
            <v>6224489.5999999996</v>
          </cell>
          <cell r="W17">
            <v>3.7148587106171837E-3</v>
          </cell>
          <cell r="Y17">
            <v>0</v>
          </cell>
          <cell r="AB17">
            <v>0</v>
          </cell>
          <cell r="AC17">
            <v>92416010.239999995</v>
          </cell>
          <cell r="AD17">
            <v>1</v>
          </cell>
          <cell r="AF17">
            <v>0</v>
          </cell>
          <cell r="AH17">
            <v>0</v>
          </cell>
          <cell r="AI17">
            <v>92416010.239999995</v>
          </cell>
          <cell r="AJ17">
            <v>0.1330178027809884</v>
          </cell>
          <cell r="AL17">
            <v>222791432.07999995</v>
          </cell>
          <cell r="AM17">
            <v>1.4268760695660593E-2</v>
          </cell>
          <cell r="AO17">
            <v>497287921.66999996</v>
          </cell>
          <cell r="AP17">
            <v>2.1616382746673914E-2</v>
          </cell>
        </row>
        <row r="18">
          <cell r="A18" t="str">
            <v>Banco Santa Cruz</v>
          </cell>
          <cell r="B18">
            <v>71375007.049999997</v>
          </cell>
          <cell r="C18">
            <v>2.4008669491505194E-2</v>
          </cell>
          <cell r="E18">
            <v>0</v>
          </cell>
          <cell r="F18">
            <v>10051530.039999999</v>
          </cell>
          <cell r="G18">
            <v>2.7940578889115466E-2</v>
          </cell>
          <cell r="H18">
            <v>74494820.760000005</v>
          </cell>
          <cell r="I18">
            <v>1.5645192442731007E-2</v>
          </cell>
          <cell r="J18">
            <v>84432034.739999995</v>
          </cell>
          <cell r="K18">
            <v>4.6164059522854371E-2</v>
          </cell>
          <cell r="M18">
            <v>0</v>
          </cell>
          <cell r="N18">
            <v>236181626.75</v>
          </cell>
          <cell r="O18">
            <v>9.6323961768301034E-2</v>
          </cell>
          <cell r="Q18">
            <v>476535019.34000003</v>
          </cell>
          <cell r="R18">
            <v>3.7099672622062305E-2</v>
          </cell>
          <cell r="U18">
            <v>0</v>
          </cell>
          <cell r="V18">
            <v>19868311.469999999</v>
          </cell>
          <cell r="W18">
            <v>1.185767423076501E-2</v>
          </cell>
          <cell r="X18">
            <v>1539771.51</v>
          </cell>
          <cell r="Y18">
            <v>1.4079308506366821E-3</v>
          </cell>
          <cell r="AA18">
            <v>26543974.949999999</v>
          </cell>
          <cell r="AB18">
            <v>7.4153592252284295E-2</v>
          </cell>
          <cell r="AD18">
            <v>0</v>
          </cell>
          <cell r="AF18">
            <v>0</v>
          </cell>
          <cell r="AH18">
            <v>0</v>
          </cell>
          <cell r="AI18">
            <v>26543974.949999999</v>
          </cell>
          <cell r="AJ18">
            <v>3.820573097402951E-2</v>
          </cell>
          <cell r="AL18">
            <v>549547903.01000011</v>
          </cell>
          <cell r="AM18">
            <v>3.5196001235972628E-2</v>
          </cell>
          <cell r="AO18">
            <v>576091877.96000016</v>
          </cell>
          <cell r="AP18">
            <v>2.5041876121610976E-2</v>
          </cell>
        </row>
        <row r="19">
          <cell r="A19" t="str">
            <v>Banco Vimenca</v>
          </cell>
          <cell r="C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N19">
            <v>14725029.130000001</v>
          </cell>
          <cell r="O19">
            <v>6.0054338793110165E-3</v>
          </cell>
          <cell r="Q19">
            <v>14725029.130000001</v>
          </cell>
          <cell r="R19">
            <v>1.1463874382830177E-3</v>
          </cell>
          <cell r="U19">
            <v>0</v>
          </cell>
          <cell r="W19">
            <v>0</v>
          </cell>
          <cell r="X19">
            <v>53144572.200000003</v>
          </cell>
          <cell r="Y19">
            <v>4.8594146766794362E-2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14725029.130000001</v>
          </cell>
          <cell r="AM19">
            <v>9.4307000467215346E-4</v>
          </cell>
          <cell r="AO19">
            <v>14725029.130000001</v>
          </cell>
          <cell r="AP19">
            <v>6.4007560159731324E-4</v>
          </cell>
        </row>
        <row r="20">
          <cell r="A20" t="str">
            <v>Citibank N A</v>
          </cell>
          <cell r="C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U20">
            <v>0</v>
          </cell>
          <cell r="W20">
            <v>0</v>
          </cell>
          <cell r="Y20">
            <v>0</v>
          </cell>
          <cell r="AB20">
            <v>0</v>
          </cell>
          <cell r="AD20">
            <v>0</v>
          </cell>
          <cell r="AE20">
            <v>16137551</v>
          </cell>
          <cell r="AF20">
            <v>9.1332589039897299E-2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</row>
        <row r="21">
          <cell r="A21" t="str">
            <v>Republic Bank</v>
          </cell>
          <cell r="B21">
            <v>165772879.21000001</v>
          </cell>
          <cell r="C21">
            <v>5.5761623460436539E-2</v>
          </cell>
          <cell r="E21">
            <v>0</v>
          </cell>
          <cell r="F21">
            <v>18683230.449999999</v>
          </cell>
          <cell r="G21">
            <v>5.193440921077417E-2</v>
          </cell>
          <cell r="H21">
            <v>90709393.390000001</v>
          </cell>
          <cell r="I21">
            <v>1.9050531318439833E-2</v>
          </cell>
          <cell r="J21">
            <v>122566784.17</v>
          </cell>
          <cell r="K21">
            <v>6.7014615215332959E-2</v>
          </cell>
          <cell r="M21">
            <v>0</v>
          </cell>
          <cell r="N21">
            <v>210065125.44</v>
          </cell>
          <cell r="O21">
            <v>8.5672646895408516E-2</v>
          </cell>
          <cell r="Q21">
            <v>607797412.66000009</v>
          </cell>
          <cell r="R21">
            <v>4.7318841459863627E-2</v>
          </cell>
          <cell r="T21">
            <v>108940940.31</v>
          </cell>
          <cell r="U21">
            <v>1.6268471030983302E-2</v>
          </cell>
          <cell r="V21">
            <v>126938749.14</v>
          </cell>
          <cell r="W21">
            <v>7.5758744613787871E-2</v>
          </cell>
          <cell r="Y21">
            <v>0</v>
          </cell>
          <cell r="AA21">
            <v>28051822.170000002</v>
          </cell>
          <cell r="AB21">
            <v>7.8365933777667651E-2</v>
          </cell>
          <cell r="AD21">
            <v>0</v>
          </cell>
          <cell r="AF21">
            <v>0</v>
          </cell>
          <cell r="AG21">
            <v>4031729.26</v>
          </cell>
          <cell r="AH21">
            <v>4.8090430694167977E-2</v>
          </cell>
          <cell r="AI21">
            <v>32083551.43</v>
          </cell>
          <cell r="AJ21">
            <v>4.6179049555877455E-2</v>
          </cell>
          <cell r="AL21">
            <v>852856731.82000005</v>
          </cell>
          <cell r="AM21">
            <v>5.4621528756334956E-2</v>
          </cell>
          <cell r="AO21">
            <v>993881223.56000006</v>
          </cell>
          <cell r="AP21">
            <v>4.3202571381700264E-2</v>
          </cell>
        </row>
        <row r="22">
          <cell r="A22" t="str">
            <v>The Bank of Nova Scotia</v>
          </cell>
          <cell r="C22">
            <v>0</v>
          </cell>
          <cell r="E22">
            <v>0</v>
          </cell>
          <cell r="G22">
            <v>0</v>
          </cell>
          <cell r="H22">
            <v>385602803.41000003</v>
          </cell>
          <cell r="I22">
            <v>8.0983214729007713E-2</v>
          </cell>
          <cell r="J22">
            <v>22878604.469999999</v>
          </cell>
          <cell r="K22">
            <v>1.2509105836490729E-2</v>
          </cell>
          <cell r="L22">
            <v>10515701.24</v>
          </cell>
          <cell r="M22">
            <v>4.8668994421129E-2</v>
          </cell>
          <cell r="N22">
            <v>25820461.079999998</v>
          </cell>
          <cell r="O22">
            <v>1.0530578267811109E-2</v>
          </cell>
          <cell r="Q22">
            <v>444817570.19999999</v>
          </cell>
          <cell r="R22">
            <v>3.4630374602515598E-2</v>
          </cell>
          <cell r="T22">
            <v>38632855.850000001</v>
          </cell>
          <cell r="U22">
            <v>5.7691579901131742E-3</v>
          </cell>
          <cell r="W22">
            <v>0</v>
          </cell>
          <cell r="X22">
            <v>118120570.02</v>
          </cell>
          <cell r="Y22">
            <v>0.10800667082478255</v>
          </cell>
          <cell r="AA22">
            <v>30668675.100000001</v>
          </cell>
          <cell r="AB22">
            <v>8.5676408019786224E-2</v>
          </cell>
          <cell r="AD22">
            <v>0</v>
          </cell>
          <cell r="AE22">
            <v>72958944</v>
          </cell>
          <cell r="AF22">
            <v>0.41292072441084032</v>
          </cell>
          <cell r="AG22">
            <v>833969.42</v>
          </cell>
          <cell r="AH22">
            <v>9.9475798118362421E-3</v>
          </cell>
          <cell r="AI22">
            <v>104461588.52</v>
          </cell>
          <cell r="AJ22">
            <v>0.15035545187307711</v>
          </cell>
          <cell r="AL22">
            <v>455207124.19999999</v>
          </cell>
          <cell r="AM22">
            <v>2.9153910729553274E-2</v>
          </cell>
          <cell r="AO22">
            <v>598301568.56999993</v>
          </cell>
          <cell r="AP22">
            <v>2.6007299072763113E-2</v>
          </cell>
        </row>
        <row r="23">
          <cell r="X23">
            <v>10389554</v>
          </cell>
          <cell r="Y23">
            <v>9.4999637971972511E-3</v>
          </cell>
        </row>
        <row r="24">
          <cell r="A24" t="str">
            <v>Asociaciones de Ahorros y Préstamos</v>
          </cell>
          <cell r="B24">
            <v>900674342.55999994</v>
          </cell>
          <cell r="C24">
            <v>0.30296308895428364</v>
          </cell>
          <cell r="D24">
            <v>162287991.72</v>
          </cell>
          <cell r="E24">
            <v>0.6399272282075309</v>
          </cell>
          <cell r="F24">
            <v>203305182.5</v>
          </cell>
          <cell r="G24">
            <v>0.56513430966249867</v>
          </cell>
          <cell r="H24">
            <v>1474207712.3000002</v>
          </cell>
          <cell r="I24">
            <v>0.30960895165850355</v>
          </cell>
          <cell r="J24">
            <v>684175996.34000003</v>
          </cell>
          <cell r="K24">
            <v>0.37408006944767791</v>
          </cell>
          <cell r="L24">
            <v>31639794.689999998</v>
          </cell>
          <cell r="M24">
            <v>0.14643597760231505</v>
          </cell>
          <cell r="N24">
            <v>1166598783.3099999</v>
          </cell>
          <cell r="O24">
            <v>0.47578390473804694</v>
          </cell>
          <cell r="Q24">
            <v>4622889803.4199991</v>
          </cell>
          <cell r="R24">
            <v>0.35990575994244811</v>
          </cell>
          <cell r="T24">
            <v>685572734.90999997</v>
          </cell>
          <cell r="U24">
            <v>0.10237859289425966</v>
          </cell>
          <cell r="V24">
            <v>736197200.15999997</v>
          </cell>
          <cell r="W24">
            <v>0.43937234335588882</v>
          </cell>
          <cell r="AA24">
            <v>144486240.28</v>
          </cell>
          <cell r="AB24">
            <v>0.40363863241924491</v>
          </cell>
          <cell r="AC24">
            <v>0</v>
          </cell>
          <cell r="AD24">
            <v>0</v>
          </cell>
          <cell r="AE24">
            <v>34256592.219999999</v>
          </cell>
          <cell r="AF24">
            <v>0.19387968218576679</v>
          </cell>
          <cell r="AG24">
            <v>38759922.740000002</v>
          </cell>
          <cell r="AH24">
            <v>0.46232801312637628</v>
          </cell>
          <cell r="AI24">
            <v>217502755.23999998</v>
          </cell>
          <cell r="AJ24">
            <v>0.31305980993662846</v>
          </cell>
          <cell r="AL24">
            <v>5815946299.3499994</v>
          </cell>
          <cell r="AM24">
            <v>0.3724844586233424</v>
          </cell>
          <cell r="AO24">
            <v>6719021789.5</v>
          </cell>
          <cell r="AP24">
            <v>0.29206610568244545</v>
          </cell>
        </row>
        <row r="25">
          <cell r="A25" t="str">
            <v>Asociación Central de Ahorros y Préstamos</v>
          </cell>
          <cell r="B25">
            <v>66070912.090000004</v>
          </cell>
          <cell r="C25">
            <v>2.2224511869538301E-2</v>
          </cell>
          <cell r="E25">
            <v>0</v>
          </cell>
          <cell r="F25">
            <v>28899620.02</v>
          </cell>
          <cell r="G25">
            <v>8.0333253725645801E-2</v>
          </cell>
          <cell r="I25">
            <v>0</v>
          </cell>
          <cell r="J25">
            <v>124638528.48999999</v>
          </cell>
          <cell r="K25">
            <v>6.8147362144850052E-2</v>
          </cell>
          <cell r="M25">
            <v>0</v>
          </cell>
          <cell r="N25">
            <v>29177591.760000002</v>
          </cell>
          <cell r="O25">
            <v>1.1899745428361672E-2</v>
          </cell>
          <cell r="Q25">
            <v>248786652.35999998</v>
          </cell>
          <cell r="R25">
            <v>1.9368782945014658E-2</v>
          </cell>
          <cell r="U25">
            <v>0</v>
          </cell>
          <cell r="V25">
            <v>166607120.80000001</v>
          </cell>
          <cell r="W25">
            <v>9.9433359797842624E-2</v>
          </cell>
          <cell r="X25">
            <v>456859295.76999998</v>
          </cell>
          <cell r="Y25">
            <v>0.41774139392586351</v>
          </cell>
          <cell r="AA25">
            <v>10733818.23</v>
          </cell>
          <cell r="AB25">
            <v>2.9986133645652648E-2</v>
          </cell>
          <cell r="AD25">
            <v>0</v>
          </cell>
          <cell r="AF25">
            <v>0</v>
          </cell>
          <cell r="AH25">
            <v>0</v>
          </cell>
          <cell r="AI25">
            <v>10733818.23</v>
          </cell>
          <cell r="AJ25">
            <v>1.54495840352469E-2</v>
          </cell>
          <cell r="AL25">
            <v>556322958.56999993</v>
          </cell>
          <cell r="AM25">
            <v>3.5629912206349305E-2</v>
          </cell>
          <cell r="AO25">
            <v>567056776.79999995</v>
          </cell>
          <cell r="AP25">
            <v>2.464913341397874E-2</v>
          </cell>
        </row>
        <row r="26">
          <cell r="A26" t="str">
            <v>Asociación Cibao de Ahorros y Préstamos</v>
          </cell>
          <cell r="C26">
            <v>0</v>
          </cell>
          <cell r="E26">
            <v>0</v>
          </cell>
          <cell r="F26">
            <v>35101310.329999998</v>
          </cell>
          <cell r="G26">
            <v>9.7572302573219846E-2</v>
          </cell>
          <cell r="I26">
            <v>0</v>
          </cell>
          <cell r="K26">
            <v>0</v>
          </cell>
          <cell r="M26">
            <v>0</v>
          </cell>
          <cell r="N26">
            <v>183638351.47</v>
          </cell>
          <cell r="O26">
            <v>7.4894790884448462E-2</v>
          </cell>
          <cell r="Q26">
            <v>218739661.80000001</v>
          </cell>
          <cell r="R26">
            <v>1.702953510841684E-2</v>
          </cell>
          <cell r="U26">
            <v>0</v>
          </cell>
          <cell r="W26">
            <v>0</v>
          </cell>
          <cell r="X26">
            <v>140929185.41</v>
          </cell>
          <cell r="Y26">
            <v>0.128862332239045</v>
          </cell>
          <cell r="AB26">
            <v>0</v>
          </cell>
          <cell r="AD26">
            <v>0</v>
          </cell>
          <cell r="AF26">
            <v>0</v>
          </cell>
          <cell r="AG26">
            <v>4112919.05</v>
          </cell>
          <cell r="AH26">
            <v>4.9058861785959355E-2</v>
          </cell>
          <cell r="AI26">
            <v>4112919.05</v>
          </cell>
          <cell r="AJ26">
            <v>5.9198774500900829E-3</v>
          </cell>
          <cell r="AL26">
            <v>218739661.80000001</v>
          </cell>
          <cell r="AM26">
            <v>1.4009263550822685E-2</v>
          </cell>
          <cell r="AO26">
            <v>222852580.85000002</v>
          </cell>
          <cell r="AP26">
            <v>9.6870775939223996E-3</v>
          </cell>
        </row>
        <row r="27">
          <cell r="A27" t="str">
            <v>Asociación Dominicana de Ahorros y Préstamos</v>
          </cell>
          <cell r="B27">
            <v>272607687.82999998</v>
          </cell>
          <cell r="C27">
            <v>9.1698034766833594E-2</v>
          </cell>
          <cell r="D27">
            <v>32022115.510000002</v>
          </cell>
          <cell r="E27">
            <v>0.12626826792589066</v>
          </cell>
          <cell r="F27">
            <v>55542439.439999998</v>
          </cell>
          <cell r="G27">
            <v>0.15439320229771092</v>
          </cell>
          <cell r="H27">
            <v>471926715.06999999</v>
          </cell>
          <cell r="I27">
            <v>9.9112719526141091E-2</v>
          </cell>
          <cell r="J27">
            <v>190667837.84999999</v>
          </cell>
          <cell r="K27">
            <v>0.10424954749351034</v>
          </cell>
          <cell r="M27">
            <v>0</v>
          </cell>
          <cell r="N27">
            <v>132435618.09999999</v>
          </cell>
          <cell r="O27">
            <v>5.4012344610230002E-2</v>
          </cell>
          <cell r="Q27">
            <v>1155202413.8</v>
          </cell>
          <cell r="R27">
            <v>8.9935953549759834E-2</v>
          </cell>
          <cell r="T27">
            <v>200401530.33000001</v>
          </cell>
          <cell r="U27">
            <v>2.9926549940372249E-2</v>
          </cell>
          <cell r="V27">
            <v>211785714.43000001</v>
          </cell>
          <cell r="W27">
            <v>0.12639654921016641</v>
          </cell>
          <cell r="Y27">
            <v>0</v>
          </cell>
          <cell r="AA27">
            <v>66000001.780000001</v>
          </cell>
          <cell r="AB27">
            <v>0.18437845989016646</v>
          </cell>
          <cell r="AD27">
            <v>0</v>
          </cell>
          <cell r="AF27">
            <v>0</v>
          </cell>
          <cell r="AH27">
            <v>0</v>
          </cell>
          <cell r="AI27">
            <v>66000001.780000001</v>
          </cell>
          <cell r="AJ27">
            <v>9.4996258738262146E-2</v>
          </cell>
          <cell r="AL27">
            <v>1535908761.8800001</v>
          </cell>
          <cell r="AM27">
            <v>9.8367851802149409E-2</v>
          </cell>
          <cell r="AO27">
            <v>1802310293.9900002</v>
          </cell>
          <cell r="AP27">
            <v>7.8343807370836752E-2</v>
          </cell>
        </row>
        <row r="28">
          <cell r="A28" t="str">
            <v>Asociación Duarte de Ahorros y Préstamos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N28">
            <v>125893850.69</v>
          </cell>
          <cell r="O28">
            <v>5.1344359963968952E-2</v>
          </cell>
          <cell r="Q28">
            <v>125893850.69</v>
          </cell>
          <cell r="R28">
            <v>9.8012117812424186E-3</v>
          </cell>
          <cell r="U28">
            <v>0</v>
          </cell>
          <cell r="W28">
            <v>0</v>
          </cell>
          <cell r="X28">
            <v>168920633.65000001</v>
          </cell>
          <cell r="Y28">
            <v>0.15445705410209329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125893850.69</v>
          </cell>
          <cell r="AM28">
            <v>8.0629188105662969E-3</v>
          </cell>
          <cell r="AO28">
            <v>125893850.69</v>
          </cell>
          <cell r="AP28">
            <v>5.4724226014352248E-3</v>
          </cell>
        </row>
        <row r="29">
          <cell r="A29" t="str">
            <v>Asociación La Nacional de Ahorros y Préstamos</v>
          </cell>
          <cell r="B29">
            <v>171243830.03</v>
          </cell>
          <cell r="C29">
            <v>5.7601906992032478E-2</v>
          </cell>
          <cell r="D29">
            <v>45345250.289999999</v>
          </cell>
          <cell r="E29">
            <v>0.17880349632104275</v>
          </cell>
          <cell r="F29">
            <v>20259688.050000001</v>
          </cell>
          <cell r="G29">
            <v>5.6316541857531467E-2</v>
          </cell>
          <cell r="H29">
            <v>264224275.03999999</v>
          </cell>
          <cell r="I29">
            <v>5.5491638061119439E-2</v>
          </cell>
          <cell r="J29">
            <v>316052329.61000001</v>
          </cell>
          <cell r="K29">
            <v>0.17280477251770693</v>
          </cell>
          <cell r="M29">
            <v>0</v>
          </cell>
          <cell r="N29">
            <v>361224890.32999998</v>
          </cell>
          <cell r="O29">
            <v>0.147321419556213</v>
          </cell>
          <cell r="Q29">
            <v>1178350263.3499999</v>
          </cell>
          <cell r="R29">
            <v>9.1738082680582492E-2</v>
          </cell>
          <cell r="T29">
            <v>305733611.81999999</v>
          </cell>
          <cell r="U29">
            <v>4.5656099469475603E-2</v>
          </cell>
          <cell r="V29">
            <v>200777764.53</v>
          </cell>
          <cell r="W29">
            <v>0.11982685736393815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G29">
            <v>17987866.219999999</v>
          </cell>
          <cell r="AH29">
            <v>0.21455910801631439</v>
          </cell>
          <cell r="AI29">
            <v>17987866.219999999</v>
          </cell>
          <cell r="AJ29">
            <v>2.5890605265137697E-2</v>
          </cell>
          <cell r="AL29">
            <v>1505704981.3899999</v>
          </cell>
          <cell r="AM29">
            <v>9.6433439370340435E-2</v>
          </cell>
          <cell r="AO29">
            <v>1829426459.4299998</v>
          </cell>
          <cell r="AP29">
            <v>7.9522507647337995E-2</v>
          </cell>
        </row>
        <row r="30">
          <cell r="A30" t="str">
            <v>Asociación La Previsora de Ahorros y Préstamos</v>
          </cell>
          <cell r="C30">
            <v>0</v>
          </cell>
          <cell r="E30">
            <v>0</v>
          </cell>
          <cell r="G30">
            <v>0</v>
          </cell>
          <cell r="H30">
            <v>49138074.950000003</v>
          </cell>
          <cell r="I30">
            <v>1.0319840104520171E-2</v>
          </cell>
          <cell r="K30">
            <v>0</v>
          </cell>
          <cell r="M30">
            <v>0</v>
          </cell>
          <cell r="O30">
            <v>0</v>
          </cell>
          <cell r="Q30">
            <v>49138074.950000003</v>
          </cell>
          <cell r="R30">
            <v>3.8255456995547163E-3</v>
          </cell>
          <cell r="U30">
            <v>0</v>
          </cell>
          <cell r="W30">
            <v>0</v>
          </cell>
          <cell r="X30">
            <v>126576953.51000001</v>
          </cell>
          <cell r="Y30">
            <v>0.11573898897917269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49138074.950000003</v>
          </cell>
          <cell r="AM30">
            <v>3.1470664107730107E-3</v>
          </cell>
          <cell r="AO30">
            <v>49138074.950000003</v>
          </cell>
          <cell r="AP30">
            <v>2.1359606563274157E-3</v>
          </cell>
        </row>
        <row r="31">
          <cell r="A31" t="str">
            <v>Asociación La Vega Real de Ahorros y Préstamos</v>
          </cell>
          <cell r="C31">
            <v>0</v>
          </cell>
          <cell r="E31">
            <v>0</v>
          </cell>
          <cell r="G31">
            <v>0</v>
          </cell>
          <cell r="H31">
            <v>63053282.990000002</v>
          </cell>
          <cell r="I31">
            <v>1.3242272905155018E-2</v>
          </cell>
          <cell r="K31">
            <v>0</v>
          </cell>
          <cell r="M31">
            <v>0</v>
          </cell>
          <cell r="N31">
            <v>94766271.060000002</v>
          </cell>
          <cell r="O31">
            <v>3.8649334396236613E-2</v>
          </cell>
          <cell r="Q31">
            <v>157819554.05000001</v>
          </cell>
          <cell r="R31">
            <v>1.2286723012978363E-2</v>
          </cell>
          <cell r="U31">
            <v>0</v>
          </cell>
          <cell r="W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157819554.05000001</v>
          </cell>
          <cell r="AM31">
            <v>1.0107612437388142E-2</v>
          </cell>
          <cell r="AO31">
            <v>157819554.05000001</v>
          </cell>
          <cell r="AP31">
            <v>6.8601864967837546E-3</v>
          </cell>
        </row>
        <row r="32">
          <cell r="A32" t="str">
            <v>Asociación Mocana de Ahorros y Préstamos</v>
          </cell>
          <cell r="C32">
            <v>0</v>
          </cell>
          <cell r="D32">
            <v>34239623.939999998</v>
          </cell>
          <cell r="E32">
            <v>0.1350122545147755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34239623.939999998</v>
          </cell>
          <cell r="R32">
            <v>2.6656568506462767E-3</v>
          </cell>
          <cell r="U32">
            <v>0</v>
          </cell>
          <cell r="W32">
            <v>0</v>
          </cell>
          <cell r="Y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34239623.939999998</v>
          </cell>
          <cell r="AM32">
            <v>2.1928895368554407E-3</v>
          </cell>
          <cell r="AO32">
            <v>34239623.939999998</v>
          </cell>
          <cell r="AP32">
            <v>1.488346657814813E-3</v>
          </cell>
        </row>
        <row r="33">
          <cell r="A33" t="str">
            <v>Asociación Norestana de Ahorros y Préstamos</v>
          </cell>
          <cell r="C33">
            <v>0</v>
          </cell>
          <cell r="D33">
            <v>50681001.980000004</v>
          </cell>
          <cell r="E33">
            <v>0.19984320944582201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N33">
            <v>59165823.450000003</v>
          </cell>
          <cell r="O33">
            <v>2.4130101034575288E-2</v>
          </cell>
          <cell r="Q33">
            <v>109846825.43000001</v>
          </cell>
          <cell r="R33">
            <v>8.55190300110595E-3</v>
          </cell>
          <cell r="U33">
            <v>0</v>
          </cell>
          <cell r="W33">
            <v>0</v>
          </cell>
          <cell r="Y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109846825.43000001</v>
          </cell>
          <cell r="AM33">
            <v>7.0351810687040266E-3</v>
          </cell>
          <cell r="AO33">
            <v>109846825.43000001</v>
          </cell>
          <cell r="AP33">
            <v>4.7748817506524212E-3</v>
          </cell>
        </row>
        <row r="34">
          <cell r="A34" t="str">
            <v>Asociación Norteña de Ahorros y Préstamos</v>
          </cell>
          <cell r="B34">
            <v>26277167.309999999</v>
          </cell>
          <cell r="C34">
            <v>8.8389458886753928E-3</v>
          </cell>
          <cell r="E34">
            <v>0</v>
          </cell>
          <cell r="G34">
            <v>0</v>
          </cell>
          <cell r="I34">
            <v>0</v>
          </cell>
          <cell r="J34">
            <v>18917120.09</v>
          </cell>
          <cell r="K34">
            <v>1.0343124627103404E-2</v>
          </cell>
          <cell r="M34">
            <v>0</v>
          </cell>
          <cell r="N34">
            <v>59183592.090000004</v>
          </cell>
          <cell r="O34">
            <v>2.4137347770164276E-2</v>
          </cell>
          <cell r="Q34">
            <v>104377879.49000001</v>
          </cell>
          <cell r="R34">
            <v>8.1261292473894502E-3</v>
          </cell>
          <cell r="U34">
            <v>0</v>
          </cell>
          <cell r="V34">
            <v>130531538.62</v>
          </cell>
          <cell r="W34">
            <v>7.7902969466407401E-2</v>
          </cell>
          <cell r="Y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241009748.55000001</v>
          </cell>
          <cell r="AM34">
            <v>1.5435559596144788E-2</v>
          </cell>
          <cell r="AO34">
            <v>241009748.55000001</v>
          </cell>
          <cell r="AP34">
            <v>1.047634326778126E-2</v>
          </cell>
        </row>
        <row r="35">
          <cell r="A35" t="str">
            <v>Asociación Popular de Ahorros y Préstamos</v>
          </cell>
          <cell r="B35">
            <v>364474745.30000001</v>
          </cell>
          <cell r="C35">
            <v>0.12259968943720388</v>
          </cell>
          <cell r="E35">
            <v>0</v>
          </cell>
          <cell r="F35">
            <v>63502124.660000004</v>
          </cell>
          <cell r="G35">
            <v>0.17651900920839061</v>
          </cell>
          <cell r="H35">
            <v>625865364.25</v>
          </cell>
          <cell r="I35">
            <v>0.13144248106156781</v>
          </cell>
          <cell r="J35">
            <v>33900180.299999997</v>
          </cell>
          <cell r="K35">
            <v>1.8535262664507179E-2</v>
          </cell>
          <cell r="M35">
            <v>0</v>
          </cell>
          <cell r="N35">
            <v>121112794.36</v>
          </cell>
          <cell r="O35">
            <v>4.9394461093848596E-2</v>
          </cell>
          <cell r="Q35">
            <v>1208855208.8699999</v>
          </cell>
          <cell r="R35">
            <v>9.4112983676763795E-2</v>
          </cell>
          <cell r="T35">
            <v>179437592.75999999</v>
          </cell>
          <cell r="U35">
            <v>2.6795943484411798E-2</v>
          </cell>
          <cell r="V35">
            <v>26495061.780000001</v>
          </cell>
          <cell r="W35">
            <v>1.5812607517534199E-2</v>
          </cell>
          <cell r="X35">
            <v>6100330.4400000004</v>
          </cell>
          <cell r="Y35">
            <v>5.5779986639407598E-3</v>
          </cell>
          <cell r="AA35">
            <v>67752420.269999996</v>
          </cell>
          <cell r="AB35">
            <v>0.18927403888342584</v>
          </cell>
          <cell r="AD35">
            <v>0</v>
          </cell>
          <cell r="AF35">
            <v>0</v>
          </cell>
          <cell r="AG35">
            <v>16659137.470000001</v>
          </cell>
          <cell r="AH35">
            <v>0.19871004332410255</v>
          </cell>
          <cell r="AI35">
            <v>84411557.739999995</v>
          </cell>
          <cell r="AJ35">
            <v>0.12149669641370718</v>
          </cell>
          <cell r="AL35">
            <v>1249682463.4099998</v>
          </cell>
          <cell r="AM35">
            <v>8.0036381334260678E-2</v>
          </cell>
          <cell r="AO35">
            <v>1513531613.9099998</v>
          </cell>
          <cell r="AP35">
            <v>6.5791018120043301E-2</v>
          </cell>
        </row>
        <row r="36">
          <cell r="A36" t="str">
            <v>Asociación Romana de Ahorros y Préstamos</v>
          </cell>
          <cell r="C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L36">
            <v>31639794.689999998</v>
          </cell>
          <cell r="M36">
            <v>0.14643597760231505</v>
          </cell>
          <cell r="O36">
            <v>0</v>
          </cell>
          <cell r="Q36">
            <v>31639794.689999998</v>
          </cell>
          <cell r="R36">
            <v>2.4632523889933874E-3</v>
          </cell>
          <cell r="U36">
            <v>0</v>
          </cell>
          <cell r="W36">
            <v>0</v>
          </cell>
          <cell r="X36">
            <v>14332192.76</v>
          </cell>
          <cell r="Y36">
            <v>1.3105019941611789E-2</v>
          </cell>
          <cell r="AB36">
            <v>0</v>
          </cell>
          <cell r="AD36">
            <v>0</v>
          </cell>
          <cell r="AE36">
            <v>34256592.219999999</v>
          </cell>
          <cell r="AF36">
            <v>0.19387968218576679</v>
          </cell>
          <cell r="AH36">
            <v>0</v>
          </cell>
          <cell r="AI36">
            <v>34256592.219999999</v>
          </cell>
          <cell r="AJ36">
            <v>4.9306788034184472E-2</v>
          </cell>
          <cell r="AL36">
            <v>31639794.689999998</v>
          </cell>
          <cell r="AM36">
            <v>2.0263824989882567E-3</v>
          </cell>
          <cell r="AO36">
            <v>65896386.909999996</v>
          </cell>
          <cell r="AP36">
            <v>2.8644201055314017E-3</v>
          </cell>
        </row>
        <row r="37">
          <cell r="Y37">
            <v>0</v>
          </cell>
        </row>
        <row r="38">
          <cell r="A38" t="str">
            <v>Bancos de Ahorro y Credito</v>
          </cell>
          <cell r="B38">
            <v>319615553.38</v>
          </cell>
          <cell r="C38">
            <v>0.10751024066546773</v>
          </cell>
          <cell r="D38">
            <v>11163724.99</v>
          </cell>
          <cell r="E38">
            <v>4.4020333936028611E-2</v>
          </cell>
          <cell r="F38">
            <v>10536202.880000001</v>
          </cell>
          <cell r="G38">
            <v>2.9287840417215289E-2</v>
          </cell>
          <cell r="H38">
            <v>401251055.31999999</v>
          </cell>
          <cell r="I38">
            <v>8.4269616522133967E-2</v>
          </cell>
          <cell r="J38">
            <v>415011617.57999998</v>
          </cell>
          <cell r="K38">
            <v>0.22691175305245517</v>
          </cell>
          <cell r="L38">
            <v>34117962.129999995</v>
          </cell>
          <cell r="M38">
            <v>0.15790548539445384</v>
          </cell>
          <cell r="N38">
            <v>201038488.28999996</v>
          </cell>
          <cell r="O38">
            <v>8.199123668709761E-2</v>
          </cell>
          <cell r="Q38">
            <v>1392734604.5699999</v>
          </cell>
          <cell r="R38">
            <v>0.10842854309118188</v>
          </cell>
          <cell r="T38">
            <v>0</v>
          </cell>
          <cell r="U38">
            <v>0</v>
          </cell>
          <cell r="V38">
            <v>254763821.25999999</v>
          </cell>
          <cell r="W38">
            <v>0.15204645864583505</v>
          </cell>
          <cell r="AA38">
            <v>30238738.809999999</v>
          </cell>
          <cell r="AB38">
            <v>8.4475332430950192E-2</v>
          </cell>
          <cell r="AC38">
            <v>0</v>
          </cell>
          <cell r="AD38">
            <v>0</v>
          </cell>
          <cell r="AE38">
            <v>3984627.26</v>
          </cell>
          <cell r="AF38">
            <v>2.2551521232357499E-2</v>
          </cell>
          <cell r="AG38">
            <v>0</v>
          </cell>
          <cell r="AH38">
            <v>0</v>
          </cell>
          <cell r="AI38">
            <v>34223366.07</v>
          </cell>
          <cell r="AJ38">
            <v>4.9258964399985221E-2</v>
          </cell>
          <cell r="AL38">
            <v>1877940902.2</v>
          </cell>
          <cell r="AM38">
            <v>0.12027342830878203</v>
          </cell>
          <cell r="AO38">
            <v>1912164268.27</v>
          </cell>
          <cell r="AP38">
            <v>8.311899987160204E-2</v>
          </cell>
        </row>
        <row r="39">
          <cell r="A39" t="str">
            <v>Banco de Ahorro y Credito ADEMI</v>
          </cell>
          <cell r="B39">
            <v>272261761.90999997</v>
          </cell>
          <cell r="C39">
            <v>9.1581674412907363E-2</v>
          </cell>
          <cell r="E39">
            <v>0</v>
          </cell>
          <cell r="G39">
            <v>0</v>
          </cell>
          <cell r="H39">
            <v>313996944.24000001</v>
          </cell>
          <cell r="I39">
            <v>6.5944753862701655E-2</v>
          </cell>
          <cell r="J39">
            <v>281528350.94</v>
          </cell>
          <cell r="K39">
            <v>0.15392844185487878</v>
          </cell>
          <cell r="M39">
            <v>0</v>
          </cell>
          <cell r="N39">
            <v>142504412.00999999</v>
          </cell>
          <cell r="O39">
            <v>5.8118786474424422E-2</v>
          </cell>
          <cell r="Q39">
            <v>1010291469.0999999</v>
          </cell>
          <cell r="R39">
            <v>7.8654204277335465E-2</v>
          </cell>
          <cell r="U39">
            <v>0</v>
          </cell>
          <cell r="V39">
            <v>90435373.950000003</v>
          </cell>
          <cell r="W39">
            <v>5.3973041687800379E-2</v>
          </cell>
          <cell r="X39">
            <v>230442476.36999997</v>
          </cell>
          <cell r="Y39">
            <v>0.21071117998438457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1264120392.4400001</v>
          </cell>
          <cell r="AM39">
            <v>8.0961063905518757E-2</v>
          </cell>
          <cell r="AO39">
            <v>1264120392.4400001</v>
          </cell>
          <cell r="AP39">
            <v>5.4949475042733897E-2</v>
          </cell>
        </row>
        <row r="40">
          <cell r="A40" t="str">
            <v>Banco de Desarrollo Altas Cumbres</v>
          </cell>
          <cell r="B40">
            <v>1205426.8600000001</v>
          </cell>
          <cell r="C40">
            <v>4.0547379641797047E-4</v>
          </cell>
          <cell r="D40">
            <v>11163724.99</v>
          </cell>
          <cell r="E40">
            <v>4.4020333936028611E-2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N40">
            <v>22917271.140000001</v>
          </cell>
          <cell r="O40">
            <v>9.3465456204168892E-3</v>
          </cell>
          <cell r="Q40">
            <v>35286422.990000002</v>
          </cell>
          <cell r="R40">
            <v>2.7471532789882557E-3</v>
          </cell>
          <cell r="U40">
            <v>0</v>
          </cell>
          <cell r="W40">
            <v>0</v>
          </cell>
          <cell r="X40">
            <v>163393549.38999999</v>
          </cell>
          <cell r="Y40">
            <v>0.14940321826139608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35286422.990000002</v>
          </cell>
          <cell r="AM40">
            <v>2.2599321740046623E-3</v>
          </cell>
          <cell r="AO40">
            <v>35286422.990000002</v>
          </cell>
          <cell r="AP40">
            <v>1.5338494901531996E-3</v>
          </cell>
        </row>
        <row r="41">
          <cell r="A41" t="str">
            <v>Banco Lopez de Haro de Ahorro y Crédito</v>
          </cell>
          <cell r="B41">
            <v>22687763.23</v>
          </cell>
          <cell r="C41">
            <v>7.6315650450166144E-3</v>
          </cell>
          <cell r="E41">
            <v>0</v>
          </cell>
          <cell r="G41">
            <v>0</v>
          </cell>
          <cell r="I41">
            <v>0</v>
          </cell>
          <cell r="J41">
            <v>133483266.64</v>
          </cell>
          <cell r="K41">
            <v>7.2983311197576395E-2</v>
          </cell>
          <cell r="L41">
            <v>34117962.129999995</v>
          </cell>
          <cell r="M41">
            <v>0.15790548539445384</v>
          </cell>
          <cell r="O41">
            <v>0</v>
          </cell>
          <cell r="Q41">
            <v>190288992</v>
          </cell>
          <cell r="R41">
            <v>1.4814565604349173E-2</v>
          </cell>
          <cell r="U41">
            <v>0</v>
          </cell>
          <cell r="V41">
            <v>164328447.31</v>
          </cell>
          <cell r="W41">
            <v>9.8073416958034676E-2</v>
          </cell>
          <cell r="Y41">
            <v>0</v>
          </cell>
          <cell r="AB41">
            <v>0</v>
          </cell>
          <cell r="AD41">
            <v>0</v>
          </cell>
          <cell r="AE41">
            <v>3984627.26</v>
          </cell>
          <cell r="AF41">
            <v>2.2551521232357499E-2</v>
          </cell>
          <cell r="AH41">
            <v>0</v>
          </cell>
          <cell r="AI41">
            <v>3984627.26</v>
          </cell>
          <cell r="AJ41">
            <v>5.7352223023908605E-3</v>
          </cell>
          <cell r="AL41">
            <v>421666366.29000002</v>
          </cell>
          <cell r="AM41">
            <v>2.7005780329291632E-2</v>
          </cell>
          <cell r="AO41">
            <v>425650993.55000001</v>
          </cell>
          <cell r="AP41">
            <v>1.8502429663241712E-2</v>
          </cell>
        </row>
        <row r="42">
          <cell r="A42" t="str">
            <v>Banco de Ahorro y Crédito Pyme BHD</v>
          </cell>
          <cell r="B42">
            <v>13091196.550000001</v>
          </cell>
          <cell r="C42">
            <v>4.4035331722924584E-3</v>
          </cell>
          <cell r="E42">
            <v>0</v>
          </cell>
          <cell r="F42">
            <v>10536202.880000001</v>
          </cell>
          <cell r="G42">
            <v>2.9287840417215289E-2</v>
          </cell>
          <cell r="I42">
            <v>0</v>
          </cell>
          <cell r="K42">
            <v>0</v>
          </cell>
          <cell r="M42">
            <v>0</v>
          </cell>
          <cell r="N42">
            <v>28037901.010000002</v>
          </cell>
          <cell r="O42">
            <v>1.1434935655724749E-2</v>
          </cell>
          <cell r="Q42">
            <v>51665300.439999998</v>
          </cell>
          <cell r="R42">
            <v>4.022297741935541E-3</v>
          </cell>
          <cell r="U42">
            <v>0</v>
          </cell>
          <cell r="W42">
            <v>0</v>
          </cell>
          <cell r="X42">
            <v>67048926.979999997</v>
          </cell>
          <cell r="Y42">
            <v>6.130796172298849E-2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51665300.439999998</v>
          </cell>
          <cell r="AM42">
            <v>3.3089235136432634E-3</v>
          </cell>
          <cell r="AO42">
            <v>51665300.439999998</v>
          </cell>
          <cell r="AP42">
            <v>2.2458154730209982E-3</v>
          </cell>
        </row>
        <row r="43">
          <cell r="A43" t="str">
            <v>Motor Credito Banco de Ahorro y Crédito</v>
          </cell>
          <cell r="B43">
            <v>10369404.83</v>
          </cell>
          <cell r="C43">
            <v>3.4879942388333206E-3</v>
          </cell>
          <cell r="E43">
            <v>0</v>
          </cell>
          <cell r="G43">
            <v>0</v>
          </cell>
          <cell r="H43">
            <v>25023048.710000001</v>
          </cell>
          <cell r="I43">
            <v>5.2552702131205432E-3</v>
          </cell>
          <cell r="K43">
            <v>0</v>
          </cell>
          <cell r="M43">
            <v>0</v>
          </cell>
          <cell r="N43">
            <v>7578904.1299999999</v>
          </cell>
          <cell r="O43">
            <v>3.0909689365315493E-3</v>
          </cell>
          <cell r="Q43">
            <v>42971357.670000002</v>
          </cell>
          <cell r="R43">
            <v>3.3454483657686727E-3</v>
          </cell>
          <cell r="U43">
            <v>0</v>
          </cell>
          <cell r="W43">
            <v>0</v>
          </cell>
          <cell r="Y43">
            <v>0</v>
          </cell>
          <cell r="AA43">
            <v>30238738.809999999</v>
          </cell>
          <cell r="AB43">
            <v>8.4475332430950192E-2</v>
          </cell>
          <cell r="AD43">
            <v>0</v>
          </cell>
          <cell r="AF43">
            <v>0</v>
          </cell>
          <cell r="AH43">
            <v>0</v>
          </cell>
          <cell r="AI43">
            <v>30238738.809999999</v>
          </cell>
          <cell r="AJ43">
            <v>4.352374209759436E-2</v>
          </cell>
          <cell r="AL43">
            <v>42971357.670000002</v>
          </cell>
          <cell r="AM43">
            <v>2.7521166933416911E-3</v>
          </cell>
          <cell r="AO43">
            <v>73210096.480000004</v>
          </cell>
          <cell r="AP43">
            <v>3.1823364241747578E-3</v>
          </cell>
        </row>
        <row r="44">
          <cell r="A44" t="str">
            <v>Banco de Ahorro y Crédito Popular</v>
          </cell>
          <cell r="C44">
            <v>0</v>
          </cell>
          <cell r="E44">
            <v>0</v>
          </cell>
          <cell r="G44">
            <v>0</v>
          </cell>
          <cell r="H44">
            <v>62231062.369999997</v>
          </cell>
          <cell r="I44">
            <v>1.3069592446311777E-2</v>
          </cell>
          <cell r="K44">
            <v>0</v>
          </cell>
          <cell r="M44">
            <v>0</v>
          </cell>
          <cell r="O44">
            <v>0</v>
          </cell>
          <cell r="Q44">
            <v>62231062.369999997</v>
          </cell>
          <cell r="R44">
            <v>4.84487382280479E-3</v>
          </cell>
          <cell r="U44">
            <v>0</v>
          </cell>
          <cell r="W44">
            <v>0</v>
          </cell>
          <cell r="Y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62231062.369999997</v>
          </cell>
          <cell r="AM44">
            <v>3.9856116929820277E-3</v>
          </cell>
          <cell r="AO44">
            <v>62231062.369999997</v>
          </cell>
          <cell r="AP44">
            <v>2.7050937782774807E-3</v>
          </cell>
        </row>
        <row r="45">
          <cell r="Y45">
            <v>0</v>
          </cell>
        </row>
        <row r="46">
          <cell r="A46" t="str">
            <v>Financieras</v>
          </cell>
          <cell r="B46">
            <v>35380949.920000002</v>
          </cell>
          <cell r="C46">
            <v>1.1901218199946606E-2</v>
          </cell>
          <cell r="D46">
            <v>0</v>
          </cell>
          <cell r="E46">
            <v>0</v>
          </cell>
          <cell r="F46">
            <v>20977461.68</v>
          </cell>
          <cell r="G46">
            <v>5.8311761555799591E-2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22917415.379999999</v>
          </cell>
          <cell r="O46">
            <v>9.3466044470429752E-3</v>
          </cell>
          <cell r="Q46">
            <v>79275826.980000004</v>
          </cell>
          <cell r="R46">
            <v>6.1718595873073113E-3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7254641.75</v>
          </cell>
          <cell r="AB46">
            <v>2.0266661164321895E-2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7254641.75</v>
          </cell>
          <cell r="AJ46">
            <v>1.0441875850755452E-2</v>
          </cell>
          <cell r="AL46">
            <v>79275826.980000004</v>
          </cell>
          <cell r="AM46">
            <v>5.0772500251357686E-3</v>
          </cell>
          <cell r="AO46">
            <v>86530468.730000004</v>
          </cell>
          <cell r="AP46">
            <v>3.7613536339980232E-3</v>
          </cell>
        </row>
        <row r="47">
          <cell r="A47" t="str">
            <v>Promerica</v>
          </cell>
          <cell r="B47">
            <v>35380949.920000002</v>
          </cell>
          <cell r="C47">
            <v>1.1901218199946606E-2</v>
          </cell>
          <cell r="F47">
            <v>20977461.68</v>
          </cell>
          <cell r="G47">
            <v>5.8311761555799591E-2</v>
          </cell>
          <cell r="N47">
            <v>22917415.379999999</v>
          </cell>
          <cell r="O47">
            <v>9.3466044470429752E-3</v>
          </cell>
          <cell r="Q47">
            <v>79275826.980000004</v>
          </cell>
          <cell r="R47">
            <v>6.1718595873073113E-3</v>
          </cell>
          <cell r="U47">
            <v>0</v>
          </cell>
          <cell r="X47">
            <v>0</v>
          </cell>
          <cell r="Y47">
            <v>0</v>
          </cell>
          <cell r="AA47">
            <v>7254641.75</v>
          </cell>
          <cell r="AB47">
            <v>2.0266661164321895E-2</v>
          </cell>
          <cell r="AF47">
            <v>0</v>
          </cell>
          <cell r="AI47">
            <v>7254641.75</v>
          </cell>
          <cell r="AJ47">
            <v>1.0441875850755452E-2</v>
          </cell>
          <cell r="AL47">
            <v>79275826.980000004</v>
          </cell>
          <cell r="AM47">
            <v>5.0772500251357686E-3</v>
          </cell>
          <cell r="AO47">
            <v>86530468.730000004</v>
          </cell>
          <cell r="AP47">
            <v>3.7613536339980232E-3</v>
          </cell>
        </row>
        <row r="49">
          <cell r="A49" t="str">
            <v>Banco Nacional de la Vivienda</v>
          </cell>
          <cell r="B49">
            <v>131256138.84</v>
          </cell>
          <cell r="C49">
            <v>4.4151102555172052E-2</v>
          </cell>
          <cell r="D49">
            <v>11934479.960000001</v>
          </cell>
          <cell r="E49">
            <v>4.7059542729925435E-2</v>
          </cell>
          <cell r="G49">
            <v>0</v>
          </cell>
          <cell r="H49">
            <v>131256138</v>
          </cell>
          <cell r="I49">
            <v>2.7566044422276129E-2</v>
          </cell>
          <cell r="K49">
            <v>0</v>
          </cell>
          <cell r="M49">
            <v>0</v>
          </cell>
          <cell r="O49">
            <v>0</v>
          </cell>
          <cell r="Q49">
            <v>274446756.80000001</v>
          </cell>
          <cell r="R49">
            <v>2.1366498612355164E-2</v>
          </cell>
          <cell r="U49">
            <v>0</v>
          </cell>
          <cell r="V49">
            <v>4805966.45</v>
          </cell>
          <cell r="W49">
            <v>2.8682651071850851E-3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279252723.25</v>
          </cell>
          <cell r="AM49">
            <v>1.7884845231548215E-2</v>
          </cell>
          <cell r="AO49">
            <v>279252723.25</v>
          </cell>
          <cell r="AP49">
            <v>1.2138709761040164E-2</v>
          </cell>
        </row>
        <row r="50">
          <cell r="Y50">
            <v>0</v>
          </cell>
        </row>
        <row r="51">
          <cell r="A51" t="str">
            <v>Empresas Privadas</v>
          </cell>
          <cell r="B51">
            <v>236894109.20999998</v>
          </cell>
          <cell r="C51">
            <v>7.9684929046986722E-2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168486848.12</v>
          </cell>
          <cell r="I51">
            <v>3.5385133302072408E-2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405380957.32999998</v>
          </cell>
          <cell r="R51">
            <v>3.1560116662550597E-2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4500000</v>
          </cell>
          <cell r="AB51">
            <v>1.2571258289831959E-2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35199729.649999999</v>
          </cell>
          <cell r="AH51">
            <v>0.41986206166700157</v>
          </cell>
          <cell r="AI51">
            <v>39699729.649999999</v>
          </cell>
          <cell r="AJ51">
            <v>5.7141298302408272E-2</v>
          </cell>
          <cell r="AL51">
            <v>405380957.32999998</v>
          </cell>
          <cell r="AM51">
            <v>2.5962775214095967E-2</v>
          </cell>
          <cell r="AO51">
            <v>445080686.97999996</v>
          </cell>
          <cell r="AP51">
            <v>1.9347010179943117E-2</v>
          </cell>
        </row>
        <row r="52">
          <cell r="A52" t="str">
            <v>Leasing Popular</v>
          </cell>
          <cell r="B52">
            <v>236894109.20999998</v>
          </cell>
          <cell r="C52">
            <v>7.9684929046986722E-2</v>
          </cell>
          <cell r="E52">
            <v>0</v>
          </cell>
          <cell r="G52">
            <v>0</v>
          </cell>
          <cell r="H52">
            <v>168486848.12</v>
          </cell>
          <cell r="I52">
            <v>3.5385133302072408E-2</v>
          </cell>
          <cell r="K52">
            <v>0</v>
          </cell>
          <cell r="M52">
            <v>0</v>
          </cell>
          <cell r="O52">
            <v>0</v>
          </cell>
          <cell r="Q52">
            <v>405380957.32999998</v>
          </cell>
          <cell r="R52">
            <v>3.1560116662550597E-2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405380957.32999998</v>
          </cell>
          <cell r="AM52">
            <v>2.5962775214095967E-2</v>
          </cell>
          <cell r="AO52">
            <v>405380957.32999998</v>
          </cell>
          <cell r="AP52">
            <v>1.7621320667573749E-2</v>
          </cell>
        </row>
        <row r="53">
          <cell r="A53" t="str">
            <v>Inmobiliaria BHD</v>
          </cell>
          <cell r="C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O53">
            <v>0</v>
          </cell>
          <cell r="R53">
            <v>0</v>
          </cell>
          <cell r="U53">
            <v>0</v>
          </cell>
          <cell r="W53">
            <v>0</v>
          </cell>
          <cell r="Y53">
            <v>0</v>
          </cell>
          <cell r="AB53">
            <v>0</v>
          </cell>
          <cell r="AD53">
            <v>0</v>
          </cell>
          <cell r="AF53">
            <v>0</v>
          </cell>
          <cell r="AG53">
            <v>30094384.469999999</v>
          </cell>
          <cell r="AH53">
            <v>0.35896554984403395</v>
          </cell>
          <cell r="AI53">
            <v>30094384.469999999</v>
          </cell>
          <cell r="AJ53">
            <v>4.3315967523915692E-2</v>
          </cell>
          <cell r="AL53">
            <v>0</v>
          </cell>
          <cell r="AM53">
            <v>0</v>
          </cell>
          <cell r="AO53">
            <v>30094384.469999999</v>
          </cell>
          <cell r="AP53">
            <v>1.3081591264964844E-3</v>
          </cell>
        </row>
        <row r="54">
          <cell r="A54" t="str">
            <v>Promotora BHD</v>
          </cell>
          <cell r="C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O54">
            <v>0</v>
          </cell>
          <cell r="R54">
            <v>0</v>
          </cell>
          <cell r="U54">
            <v>0</v>
          </cell>
          <cell r="W54">
            <v>0</v>
          </cell>
          <cell r="Y54">
            <v>0</v>
          </cell>
          <cell r="AA54">
            <v>4500000</v>
          </cell>
          <cell r="AB54">
            <v>1.2571258289831959E-2</v>
          </cell>
          <cell r="AD54">
            <v>0</v>
          </cell>
          <cell r="AF54">
            <v>0</v>
          </cell>
          <cell r="AG54">
            <v>5105345.18</v>
          </cell>
          <cell r="AH54">
            <v>6.0896511822967632E-2</v>
          </cell>
          <cell r="AI54">
            <v>9605345.1799999997</v>
          </cell>
          <cell r="AJ54">
            <v>1.3825330778492581E-2</v>
          </cell>
          <cell r="AL54">
            <v>0</v>
          </cell>
          <cell r="AM54">
            <v>0</v>
          </cell>
          <cell r="AO54">
            <v>9605345.1799999997</v>
          </cell>
          <cell r="AP54">
            <v>4.1753038587288366E-4</v>
          </cell>
        </row>
        <row r="55">
          <cell r="A55" t="str">
            <v>Rizek</v>
          </cell>
          <cell r="C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R55">
            <v>0</v>
          </cell>
          <cell r="U55">
            <v>0</v>
          </cell>
          <cell r="W55">
            <v>0</v>
          </cell>
          <cell r="Y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</row>
        <row r="56">
          <cell r="Y56">
            <v>0</v>
          </cell>
          <cell r="AL56" t="str">
            <v>TOTAL VERT</v>
          </cell>
          <cell r="AO56" t="str">
            <v>TOTAL VERT</v>
          </cell>
        </row>
        <row r="57">
          <cell r="A57" t="str">
            <v>TOTAL</v>
          </cell>
          <cell r="B57">
            <v>2972884735.46</v>
          </cell>
          <cell r="C57">
            <v>1</v>
          </cell>
          <cell r="D57">
            <v>253603823.32000002</v>
          </cell>
          <cell r="E57">
            <v>0.99999999999999978</v>
          </cell>
          <cell r="F57">
            <v>359746663.80000001</v>
          </cell>
          <cell r="G57">
            <v>1</v>
          </cell>
          <cell r="H57">
            <v>4761515144.8400002</v>
          </cell>
          <cell r="I57">
            <v>1</v>
          </cell>
          <cell r="J57">
            <v>1828956023.6399999</v>
          </cell>
          <cell r="K57">
            <v>1</v>
          </cell>
          <cell r="L57">
            <v>216065718.33000001</v>
          </cell>
          <cell r="M57">
            <v>0.99999999999999989</v>
          </cell>
          <cell r="N57">
            <v>2451950920.77</v>
          </cell>
          <cell r="O57">
            <v>1</v>
          </cell>
          <cell r="Q57">
            <v>12844723030.159998</v>
          </cell>
          <cell r="R57">
            <v>1</v>
          </cell>
          <cell r="T57">
            <v>6696446156.6499996</v>
          </cell>
          <cell r="U57">
            <v>1</v>
          </cell>
          <cell r="V57">
            <v>1675565636.51</v>
          </cell>
          <cell r="W57">
            <v>1.0000000000000002</v>
          </cell>
          <cell r="AA57">
            <v>357959394.06</v>
          </cell>
          <cell r="AB57">
            <v>0.99999999999999989</v>
          </cell>
          <cell r="AC57">
            <v>92416010.239999995</v>
          </cell>
          <cell r="AD57">
            <v>1</v>
          </cell>
          <cell r="AE57">
            <v>176689954.47999999</v>
          </cell>
          <cell r="AF57">
            <v>1.0000000000000002</v>
          </cell>
          <cell r="AG57">
            <v>83836414.060000002</v>
          </cell>
          <cell r="AH57">
            <v>0.99999999999999989</v>
          </cell>
          <cell r="AI57">
            <v>694764221.84000003</v>
          </cell>
          <cell r="AJ57">
            <v>0.99999999999999978</v>
          </cell>
          <cell r="AL57">
            <v>15613930097.499998</v>
          </cell>
          <cell r="AM57">
            <v>1.0000000000000002</v>
          </cell>
          <cell r="AO57">
            <v>23005140475.990002</v>
          </cell>
          <cell r="AP57">
            <v>0.99999999999999978</v>
          </cell>
        </row>
        <row r="58">
          <cell r="X58">
            <v>1093641430.8299999</v>
          </cell>
          <cell r="Y58">
            <v>1</v>
          </cell>
          <cell r="AL58" t="str">
            <v>TOTAL HORIZ</v>
          </cell>
          <cell r="AO58" t="str">
            <v>TOTAL HORIZ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818A6-E4A3-4BDF-B42C-989331BDC5C4}">
  <sheetPr>
    <pageSetUpPr fitToPage="1"/>
  </sheetPr>
  <dimension ref="A1:M137"/>
  <sheetViews>
    <sheetView showGridLines="0" tabSelected="1" view="pageBreakPreview" zoomScaleSheetLayoutView="100" workbookViewId="0">
      <selection activeCell="K10" sqref="K10"/>
    </sheetView>
  </sheetViews>
  <sheetFormatPr defaultColWidth="11.42578125" defaultRowHeight="17.25"/>
  <cols>
    <col min="1" max="1" width="11.42578125" style="1" customWidth="1"/>
    <col min="2" max="2" width="26.28515625" style="1" customWidth="1"/>
    <col min="3" max="3" width="11.42578125" style="1"/>
    <col min="4" max="4" width="24.28515625" style="1" bestFit="1" customWidth="1"/>
    <col min="5" max="5" width="22.7109375" style="1" bestFit="1" customWidth="1"/>
    <col min="6" max="6" width="17.42578125" style="1" bestFit="1" customWidth="1"/>
    <col min="7" max="7" width="22.140625" style="1" customWidth="1"/>
    <col min="8" max="8" width="14" style="1" customWidth="1"/>
    <col min="9" max="9" width="6.7109375" style="1" customWidth="1"/>
    <col min="10" max="10" width="19.85546875" style="1" customWidth="1"/>
    <col min="11" max="11" width="13.42578125" style="1" customWidth="1"/>
    <col min="12" max="12" width="12.7109375" style="1" bestFit="1" customWidth="1"/>
    <col min="13" max="13" width="12.140625" style="1" bestFit="1" customWidth="1"/>
    <col min="14" max="16384" width="11.42578125" style="1"/>
  </cols>
  <sheetData>
    <row r="1" spans="1:13" ht="45" customHeight="1"/>
    <row r="2" spans="1:13" ht="17.25" customHeight="1">
      <c r="A2" s="56" t="s">
        <v>78</v>
      </c>
      <c r="B2" s="56"/>
      <c r="C2" s="56"/>
      <c r="D2" s="2"/>
      <c r="E2" s="2"/>
      <c r="F2" s="2"/>
      <c r="G2" s="2"/>
      <c r="H2" s="3" t="s">
        <v>0</v>
      </c>
      <c r="I2" s="3"/>
      <c r="J2" s="2"/>
    </row>
    <row r="3" spans="1:13" ht="23.25">
      <c r="A3" s="56" t="s">
        <v>79</v>
      </c>
      <c r="B3" s="56"/>
      <c r="C3" s="56"/>
      <c r="D3" s="4"/>
      <c r="E3" s="4"/>
      <c r="F3" s="4"/>
      <c r="G3" s="4"/>
      <c r="H3" s="9" t="s">
        <v>68</v>
      </c>
      <c r="I3" s="9"/>
      <c r="J3" s="4"/>
    </row>
    <row r="4" spans="1:13">
      <c r="A4" s="2"/>
      <c r="B4" s="2"/>
      <c r="C4" s="2"/>
      <c r="D4" s="23" t="s">
        <v>69</v>
      </c>
      <c r="E4" s="23" t="s">
        <v>70</v>
      </c>
      <c r="F4" s="10" t="s">
        <v>1</v>
      </c>
      <c r="G4" s="11" t="s">
        <v>2</v>
      </c>
      <c r="H4" s="4"/>
      <c r="I4" s="4"/>
      <c r="J4" s="4"/>
    </row>
    <row r="5" spans="1:13">
      <c r="A5" s="2"/>
      <c r="B5" s="2"/>
      <c r="C5" s="2"/>
      <c r="D5" s="2"/>
      <c r="E5" s="2"/>
      <c r="F5" s="12"/>
      <c r="G5" s="11" t="s">
        <v>3</v>
      </c>
      <c r="H5" s="13" t="s">
        <v>4</v>
      </c>
      <c r="I5" s="13"/>
      <c r="J5" s="4"/>
    </row>
    <row r="6" spans="1:13" ht="18.75">
      <c r="A6" s="28"/>
      <c r="B6" s="22"/>
      <c r="C6" s="29" t="s">
        <v>71</v>
      </c>
      <c r="D6" s="15">
        <f>+D7+D15+D19</f>
        <v>5327904</v>
      </c>
      <c r="E6" s="15">
        <v>5261367</v>
      </c>
      <c r="F6" s="8">
        <f t="shared" ref="F6:F19" si="0">D6/D$6</f>
        <v>1</v>
      </c>
      <c r="G6" s="15">
        <f t="shared" ref="G6:G19" si="1">D6-E6</f>
        <v>66537</v>
      </c>
      <c r="H6" s="8">
        <v>1.2646333167787002E-2</v>
      </c>
      <c r="I6" s="24"/>
      <c r="J6" s="24"/>
      <c r="K6" s="24"/>
      <c r="L6" s="24"/>
      <c r="M6" s="24"/>
    </row>
    <row r="7" spans="1:13">
      <c r="A7" s="52" t="s">
        <v>5</v>
      </c>
      <c r="B7" s="52"/>
      <c r="C7" s="52"/>
      <c r="D7" s="15">
        <f>+SUM(D8:D14)</f>
        <v>5051341</v>
      </c>
      <c r="E7" s="15">
        <v>4987735</v>
      </c>
      <c r="F7" s="8">
        <f t="shared" si="0"/>
        <v>0.94809159474344884</v>
      </c>
      <c r="G7" s="15">
        <f t="shared" si="1"/>
        <v>63606</v>
      </c>
      <c r="H7" s="8">
        <v>1.2752481837948488E-2</v>
      </c>
      <c r="I7" s="24"/>
      <c r="J7" s="24"/>
      <c r="K7" s="24"/>
      <c r="L7" s="24"/>
      <c r="M7" s="24"/>
    </row>
    <row r="8" spans="1:13">
      <c r="A8" s="26"/>
      <c r="B8" s="26"/>
      <c r="C8" s="26" t="s">
        <v>6</v>
      </c>
      <c r="D8" s="6">
        <v>101376</v>
      </c>
      <c r="E8" s="6">
        <v>99746</v>
      </c>
      <c r="F8" s="8">
        <f t="shared" si="0"/>
        <v>1.9027369862520044E-2</v>
      </c>
      <c r="G8" s="15">
        <f t="shared" si="1"/>
        <v>1630</v>
      </c>
      <c r="H8" s="8">
        <v>1.6341507428869327E-2</v>
      </c>
      <c r="I8" s="24"/>
      <c r="J8" s="24"/>
      <c r="K8" s="24"/>
      <c r="L8" s="24"/>
      <c r="M8" s="24"/>
    </row>
    <row r="9" spans="1:13">
      <c r="A9" s="52" t="s">
        <v>7</v>
      </c>
      <c r="B9" s="52"/>
      <c r="C9" s="52"/>
      <c r="D9" s="6">
        <v>1504158</v>
      </c>
      <c r="E9" s="6">
        <v>1487427</v>
      </c>
      <c r="F9" s="8">
        <f t="shared" si="0"/>
        <v>0.28231702373015732</v>
      </c>
      <c r="G9" s="15">
        <f t="shared" si="1"/>
        <v>16731</v>
      </c>
      <c r="H9" s="8">
        <v>1.1248283109019803E-2</v>
      </c>
      <c r="I9" s="24"/>
      <c r="J9" s="24"/>
      <c r="K9" s="24"/>
      <c r="L9" s="24"/>
      <c r="M9" s="24"/>
    </row>
    <row r="10" spans="1:13">
      <c r="A10" s="26"/>
      <c r="B10" s="26"/>
      <c r="C10" s="26" t="s">
        <v>8</v>
      </c>
      <c r="D10" s="6">
        <v>17410</v>
      </c>
      <c r="E10" s="6">
        <v>17017</v>
      </c>
      <c r="F10" s="8">
        <f t="shared" si="0"/>
        <v>3.2677015201475102E-3</v>
      </c>
      <c r="G10" s="15">
        <f t="shared" si="1"/>
        <v>393</v>
      </c>
      <c r="H10" s="8">
        <v>2.3094552506317211E-2</v>
      </c>
      <c r="I10" s="24"/>
      <c r="J10" s="24"/>
      <c r="K10" s="24"/>
      <c r="L10" s="24"/>
      <c r="M10" s="24"/>
    </row>
    <row r="11" spans="1:13">
      <c r="A11" s="52" t="s">
        <v>9</v>
      </c>
      <c r="B11" s="52"/>
      <c r="C11" s="52"/>
      <c r="D11" s="6">
        <v>1606414</v>
      </c>
      <c r="E11" s="6">
        <v>1584745</v>
      </c>
      <c r="F11" s="8">
        <f t="shared" si="0"/>
        <v>0.30150956173384508</v>
      </c>
      <c r="G11" s="15">
        <f t="shared" si="1"/>
        <v>21669</v>
      </c>
      <c r="H11" s="8">
        <v>1.3673493211841652E-2</v>
      </c>
      <c r="I11" s="24"/>
      <c r="J11" s="24"/>
      <c r="K11" s="24"/>
      <c r="L11" s="24"/>
      <c r="M11" s="24"/>
    </row>
    <row r="12" spans="1:13">
      <c r="A12" s="52" t="s">
        <v>10</v>
      </c>
      <c r="B12" s="52"/>
      <c r="C12" s="52"/>
      <c r="D12" s="6">
        <v>706051</v>
      </c>
      <c r="E12" s="6">
        <v>694610</v>
      </c>
      <c r="F12" s="8">
        <f t="shared" si="0"/>
        <v>0.13251946731772946</v>
      </c>
      <c r="G12" s="15">
        <f t="shared" si="1"/>
        <v>11441</v>
      </c>
      <c r="H12" s="8">
        <v>1.6471113286592478E-2</v>
      </c>
      <c r="I12" s="24"/>
      <c r="J12" s="24"/>
      <c r="K12" s="24"/>
      <c r="L12" s="24"/>
      <c r="M12" s="24"/>
    </row>
    <row r="13" spans="1:13">
      <c r="A13" s="52" t="s">
        <v>11</v>
      </c>
      <c r="B13" s="52"/>
      <c r="C13" s="52"/>
      <c r="D13" s="6">
        <v>34636</v>
      </c>
      <c r="E13" s="6">
        <v>34437</v>
      </c>
      <c r="F13" s="8">
        <f t="shared" si="0"/>
        <v>6.5008678835054082E-3</v>
      </c>
      <c r="G13" s="15">
        <f t="shared" si="1"/>
        <v>199</v>
      </c>
      <c r="H13" s="8">
        <v>5.7786682928245786E-3</v>
      </c>
      <c r="I13" s="24"/>
      <c r="J13" s="24"/>
      <c r="K13" s="24"/>
      <c r="L13" s="24"/>
      <c r="M13" s="24"/>
    </row>
    <row r="14" spans="1:13">
      <c r="A14" s="52" t="s">
        <v>12</v>
      </c>
      <c r="B14" s="52"/>
      <c r="C14" s="52"/>
      <c r="D14" s="6">
        <v>1081296</v>
      </c>
      <c r="E14" s="6">
        <v>1069753</v>
      </c>
      <c r="F14" s="8">
        <f t="shared" si="0"/>
        <v>0.20294960269554407</v>
      </c>
      <c r="G14" s="15">
        <f t="shared" si="1"/>
        <v>11543</v>
      </c>
      <c r="H14" s="8">
        <v>1.0790341321781758E-2</v>
      </c>
      <c r="I14" s="24"/>
      <c r="J14" s="24"/>
      <c r="K14" s="24"/>
      <c r="L14" s="24"/>
      <c r="M14" s="24"/>
    </row>
    <row r="15" spans="1:13">
      <c r="A15" s="26"/>
      <c r="B15" s="26"/>
      <c r="C15" s="26" t="s">
        <v>13</v>
      </c>
      <c r="D15" s="15">
        <f>+SUM(D16:D18)</f>
        <v>165809</v>
      </c>
      <c r="E15" s="15">
        <v>163217</v>
      </c>
      <c r="F15" s="8">
        <f t="shared" si="0"/>
        <v>3.1120868544177973E-2</v>
      </c>
      <c r="G15" s="15">
        <f t="shared" si="1"/>
        <v>2592</v>
      </c>
      <c r="H15" s="8">
        <v>1.5880698701728375E-2</v>
      </c>
      <c r="I15" s="24"/>
      <c r="J15" s="24"/>
      <c r="K15" s="24"/>
      <c r="L15" s="24"/>
      <c r="M15" s="24"/>
    </row>
    <row r="16" spans="1:13" ht="18.75">
      <c r="A16" s="26"/>
      <c r="B16" s="26"/>
      <c r="C16" s="26" t="s">
        <v>14</v>
      </c>
      <c r="D16" s="6">
        <v>1357</v>
      </c>
      <c r="E16" s="6">
        <v>1357</v>
      </c>
      <c r="F16" s="8">
        <f t="shared" si="0"/>
        <v>2.5469678132338723E-4</v>
      </c>
      <c r="G16" s="15">
        <f t="shared" si="1"/>
        <v>0</v>
      </c>
      <c r="H16" s="8">
        <v>0</v>
      </c>
      <c r="I16" s="24"/>
      <c r="J16" s="24"/>
      <c r="K16" s="24"/>
      <c r="L16" s="24"/>
      <c r="M16" s="24"/>
    </row>
    <row r="17" spans="1:13" ht="18.75">
      <c r="A17" s="26"/>
      <c r="B17" s="26"/>
      <c r="C17" s="26" t="s">
        <v>15</v>
      </c>
      <c r="D17" s="6">
        <v>2571</v>
      </c>
      <c r="E17" s="6">
        <v>2571</v>
      </c>
      <c r="F17" s="8">
        <f t="shared" si="0"/>
        <v>4.8255373970702175E-4</v>
      </c>
      <c r="G17" s="15">
        <f t="shared" si="1"/>
        <v>0</v>
      </c>
      <c r="H17" s="8">
        <v>0</v>
      </c>
      <c r="I17" s="24"/>
      <c r="J17" s="24"/>
      <c r="K17" s="24"/>
      <c r="L17" s="24"/>
      <c r="M17" s="24"/>
    </row>
    <row r="18" spans="1:13">
      <c r="A18" s="26"/>
      <c r="B18" s="26"/>
      <c r="C18" s="26" t="s">
        <v>16</v>
      </c>
      <c r="D18" s="6">
        <v>161881</v>
      </c>
      <c r="E18" s="6">
        <v>159289</v>
      </c>
      <c r="F18" s="8">
        <f t="shared" si="0"/>
        <v>3.0383618023147565E-2</v>
      </c>
      <c r="G18" s="15">
        <f t="shared" si="1"/>
        <v>2592</v>
      </c>
      <c r="H18" s="8">
        <v>1.6272310077908705E-2</v>
      </c>
      <c r="I18" s="24"/>
      <c r="J18" s="24"/>
      <c r="K18" s="24"/>
      <c r="L18" s="24"/>
      <c r="M18" s="24"/>
    </row>
    <row r="19" spans="1:13">
      <c r="A19" s="26"/>
      <c r="B19" s="26"/>
      <c r="C19" s="26" t="s">
        <v>17</v>
      </c>
      <c r="D19" s="15">
        <v>110754</v>
      </c>
      <c r="E19" s="15">
        <v>110415</v>
      </c>
      <c r="F19" s="8">
        <f t="shared" si="0"/>
        <v>2.0787536712373197E-2</v>
      </c>
      <c r="G19" s="15">
        <f t="shared" si="1"/>
        <v>339</v>
      </c>
      <c r="H19" s="8">
        <v>3.0702350224154325E-3</v>
      </c>
      <c r="I19" s="24"/>
      <c r="J19" s="24"/>
      <c r="K19" s="24"/>
      <c r="L19" s="24"/>
      <c r="M19" s="24"/>
    </row>
    <row r="20" spans="1:13">
      <c r="A20" s="14"/>
      <c r="B20" s="14"/>
      <c r="C20" s="14"/>
      <c r="D20" s="6"/>
      <c r="E20" s="42"/>
      <c r="F20" s="8"/>
      <c r="G20" s="15"/>
      <c r="H20" s="8"/>
      <c r="I20" s="24"/>
      <c r="J20" s="24"/>
      <c r="K20" s="24"/>
      <c r="L20" s="24"/>
      <c r="M20" s="24"/>
    </row>
    <row r="21" spans="1:13">
      <c r="B21" s="4"/>
      <c r="C21" s="29" t="s">
        <v>72</v>
      </c>
      <c r="D21" s="15">
        <f>+D22+D30+D34+D35</f>
        <v>2118152</v>
      </c>
      <c r="E21" s="15">
        <v>2206846</v>
      </c>
      <c r="F21" s="8">
        <f>D21/D$21</f>
        <v>1</v>
      </c>
      <c r="G21" s="15">
        <f t="shared" ref="G21:G35" si="2">D21-E21</f>
        <v>-88694</v>
      </c>
      <c r="H21" s="8">
        <v>-4.0190389361106305E-2</v>
      </c>
      <c r="I21" s="24"/>
      <c r="J21" s="24"/>
      <c r="K21" s="24"/>
      <c r="L21" s="24"/>
      <c r="M21" s="24"/>
    </row>
    <row r="22" spans="1:13">
      <c r="A22" s="51" t="s">
        <v>5</v>
      </c>
      <c r="B22" s="51"/>
      <c r="C22" s="51"/>
      <c r="D22" s="15">
        <f>+SUM(D23:D29)</f>
        <v>1947368</v>
      </c>
      <c r="E22" s="15">
        <v>2033781</v>
      </c>
      <c r="F22" s="8">
        <f t="shared" ref="F22:F35" si="3">D22/D$21</f>
        <v>0.91937122548334582</v>
      </c>
      <c r="G22" s="15">
        <f t="shared" si="2"/>
        <v>-86413</v>
      </c>
      <c r="H22" s="8">
        <v>-4.2488842210641163E-2</v>
      </c>
      <c r="I22" s="24"/>
      <c r="J22" s="24"/>
      <c r="K22" s="24"/>
      <c r="L22" s="24"/>
      <c r="M22" s="24"/>
    </row>
    <row r="23" spans="1:13">
      <c r="A23" s="16"/>
      <c r="B23" s="16"/>
      <c r="C23" s="16" t="s">
        <v>6</v>
      </c>
      <c r="D23" s="6">
        <v>46979</v>
      </c>
      <c r="E23" s="6">
        <v>49788</v>
      </c>
      <c r="F23" s="8">
        <f t="shared" si="3"/>
        <v>2.2179239261393896E-2</v>
      </c>
      <c r="G23" s="15">
        <f t="shared" si="2"/>
        <v>-2809</v>
      </c>
      <c r="H23" s="8">
        <v>-5.6419217482124209E-2</v>
      </c>
      <c r="I23" s="24"/>
      <c r="J23" s="24"/>
      <c r="K23" s="24"/>
      <c r="L23" s="24"/>
      <c r="M23" s="24"/>
    </row>
    <row r="24" spans="1:13">
      <c r="A24" s="51" t="s">
        <v>7</v>
      </c>
      <c r="B24" s="51"/>
      <c r="C24" s="51"/>
      <c r="D24" s="6">
        <v>517113</v>
      </c>
      <c r="E24" s="6">
        <v>541263</v>
      </c>
      <c r="F24" s="8">
        <f t="shared" si="3"/>
        <v>0.24413403759503569</v>
      </c>
      <c r="G24" s="15">
        <f t="shared" si="2"/>
        <v>-24150</v>
      </c>
      <c r="H24" s="8">
        <v>-4.4617865991209447E-2</v>
      </c>
      <c r="I24" s="24"/>
      <c r="J24" s="24"/>
      <c r="K24" s="24"/>
      <c r="L24" s="24"/>
      <c r="M24" s="24"/>
    </row>
    <row r="25" spans="1:13">
      <c r="A25" s="16"/>
      <c r="B25" s="16"/>
      <c r="C25" s="16" t="s">
        <v>8</v>
      </c>
      <c r="D25" s="6">
        <v>8114</v>
      </c>
      <c r="E25" s="6">
        <v>8556</v>
      </c>
      <c r="F25" s="8">
        <f t="shared" si="3"/>
        <v>3.8306977025255977E-3</v>
      </c>
      <c r="G25" s="15">
        <f t="shared" si="2"/>
        <v>-442</v>
      </c>
      <c r="H25" s="8">
        <v>-5.165965404394577E-2</v>
      </c>
      <c r="I25" s="24"/>
      <c r="J25" s="24"/>
      <c r="K25" s="24"/>
      <c r="L25" s="24"/>
      <c r="M25" s="24"/>
    </row>
    <row r="26" spans="1:13">
      <c r="A26" s="51" t="s">
        <v>9</v>
      </c>
      <c r="B26" s="51"/>
      <c r="C26" s="51"/>
      <c r="D26" s="6">
        <v>655705</v>
      </c>
      <c r="E26" s="6">
        <v>679055</v>
      </c>
      <c r="F26" s="8">
        <f t="shared" si="3"/>
        <v>0.30956465824926632</v>
      </c>
      <c r="G26" s="15">
        <f t="shared" si="2"/>
        <v>-23350</v>
      </c>
      <c r="H26" s="8">
        <v>-3.4386021750815468E-2</v>
      </c>
      <c r="I26" s="24"/>
      <c r="J26" s="24"/>
      <c r="K26" s="24"/>
      <c r="L26" s="24"/>
      <c r="M26" s="24"/>
    </row>
    <row r="27" spans="1:13">
      <c r="A27" s="51" t="s">
        <v>10</v>
      </c>
      <c r="B27" s="51"/>
      <c r="C27" s="51"/>
      <c r="D27" s="6">
        <v>296275</v>
      </c>
      <c r="E27" s="6">
        <v>312223</v>
      </c>
      <c r="F27" s="8">
        <f t="shared" si="3"/>
        <v>0.13987428664231841</v>
      </c>
      <c r="G27" s="15">
        <f t="shared" si="2"/>
        <v>-15948</v>
      </c>
      <c r="H27" s="8">
        <v>-5.107887631596647E-2</v>
      </c>
      <c r="I27" s="24"/>
      <c r="J27" s="24"/>
      <c r="K27" s="24"/>
      <c r="L27" s="24"/>
      <c r="M27" s="24"/>
    </row>
    <row r="28" spans="1:13">
      <c r="A28" s="51" t="s">
        <v>11</v>
      </c>
      <c r="B28" s="51"/>
      <c r="C28" s="51"/>
      <c r="D28" s="6">
        <v>15264</v>
      </c>
      <c r="E28" s="6">
        <v>15172</v>
      </c>
      <c r="F28" s="8">
        <f t="shared" si="3"/>
        <v>7.206281702163018E-3</v>
      </c>
      <c r="G28" s="15">
        <f t="shared" si="2"/>
        <v>92</v>
      </c>
      <c r="H28" s="8">
        <v>6.0638017400474562E-3</v>
      </c>
      <c r="I28" s="24"/>
      <c r="J28" s="24"/>
      <c r="K28" s="24"/>
      <c r="L28" s="24"/>
      <c r="M28" s="24"/>
    </row>
    <row r="29" spans="1:13">
      <c r="A29" s="51" t="s">
        <v>12</v>
      </c>
      <c r="B29" s="51"/>
      <c r="C29" s="51"/>
      <c r="D29" s="6">
        <v>407918</v>
      </c>
      <c r="E29" s="6">
        <v>427724</v>
      </c>
      <c r="F29" s="8">
        <f t="shared" si="3"/>
        <v>0.19258202433064295</v>
      </c>
      <c r="G29" s="15">
        <f t="shared" si="2"/>
        <v>-19806</v>
      </c>
      <c r="H29" s="8">
        <v>-4.6305561530332648E-2</v>
      </c>
      <c r="I29" s="24"/>
      <c r="J29" s="24"/>
      <c r="K29" s="24"/>
      <c r="L29" s="24"/>
      <c r="M29" s="24"/>
    </row>
    <row r="30" spans="1:13">
      <c r="A30" s="16"/>
      <c r="B30" s="16"/>
      <c r="C30" s="16" t="s">
        <v>13</v>
      </c>
      <c r="D30" s="15">
        <f>+SUM(D31:D33)</f>
        <v>133167</v>
      </c>
      <c r="E30" s="15">
        <v>131454</v>
      </c>
      <c r="F30" s="8">
        <f t="shared" si="3"/>
        <v>6.2869425801358916E-2</v>
      </c>
      <c r="G30" s="15">
        <f t="shared" si="2"/>
        <v>1713</v>
      </c>
      <c r="H30" s="8">
        <v>1.3031174403213292E-2</v>
      </c>
      <c r="I30" s="24"/>
      <c r="J30" s="24"/>
      <c r="K30" s="24"/>
      <c r="L30" s="24"/>
      <c r="M30" s="24"/>
    </row>
    <row r="31" spans="1:13" ht="18.75">
      <c r="A31" s="16"/>
      <c r="B31" s="16"/>
      <c r="C31" s="16" t="s">
        <v>14</v>
      </c>
      <c r="D31" s="6">
        <v>235</v>
      </c>
      <c r="E31" s="6">
        <v>238</v>
      </c>
      <c r="F31" s="8">
        <f t="shared" si="3"/>
        <v>1.1094576782025086E-4</v>
      </c>
      <c r="G31" s="15">
        <f t="shared" si="2"/>
        <v>-3</v>
      </c>
      <c r="H31" s="8">
        <v>-1.2605042016806723E-2</v>
      </c>
      <c r="I31" s="24"/>
      <c r="J31" s="24"/>
      <c r="K31" s="24"/>
      <c r="L31" s="24"/>
      <c r="M31" s="24"/>
    </row>
    <row r="32" spans="1:13">
      <c r="A32" s="16"/>
      <c r="B32" s="16"/>
      <c r="C32" s="16" t="s">
        <v>18</v>
      </c>
      <c r="D32" s="6">
        <v>489</v>
      </c>
      <c r="E32" s="6">
        <v>1228</v>
      </c>
      <c r="F32" s="8">
        <f t="shared" si="3"/>
        <v>2.3086161899618158E-4</v>
      </c>
      <c r="G32" s="15">
        <f t="shared" si="2"/>
        <v>-739</v>
      </c>
      <c r="H32" s="8">
        <v>-0.60179153094462545</v>
      </c>
      <c r="I32" s="24"/>
      <c r="J32" s="24"/>
      <c r="K32" s="24"/>
      <c r="L32" s="24"/>
      <c r="M32" s="24"/>
    </row>
    <row r="33" spans="1:13">
      <c r="A33" s="16"/>
      <c r="B33" s="16"/>
      <c r="C33" s="16" t="s">
        <v>16</v>
      </c>
      <c r="D33" s="6">
        <v>132443</v>
      </c>
      <c r="E33" s="6">
        <v>129988</v>
      </c>
      <c r="F33" s="8">
        <f t="shared" si="3"/>
        <v>6.2527618414542491E-2</v>
      </c>
      <c r="G33" s="15">
        <f t="shared" si="2"/>
        <v>2455</v>
      </c>
      <c r="H33" s="8">
        <v>1.8886358740806845E-2</v>
      </c>
      <c r="I33" s="24"/>
      <c r="J33" s="24"/>
      <c r="K33" s="24"/>
      <c r="L33" s="24"/>
      <c r="M33" s="24"/>
    </row>
    <row r="34" spans="1:13">
      <c r="A34" s="16"/>
      <c r="B34" s="16"/>
      <c r="C34" s="16" t="s">
        <v>17</v>
      </c>
      <c r="D34" s="15">
        <v>23537</v>
      </c>
      <c r="E34" s="15">
        <v>24394</v>
      </c>
      <c r="F34" s="8">
        <f t="shared" si="3"/>
        <v>1.1112044839086148E-2</v>
      </c>
      <c r="G34" s="15">
        <f t="shared" si="2"/>
        <v>-857</v>
      </c>
      <c r="H34" s="8">
        <v>-3.5131589735180782E-2</v>
      </c>
      <c r="I34" s="24"/>
      <c r="J34" s="24"/>
      <c r="K34" s="24"/>
      <c r="L34" s="24"/>
      <c r="M34" s="24"/>
    </row>
    <row r="35" spans="1:13" ht="18.75">
      <c r="A35" s="51" t="s">
        <v>19</v>
      </c>
      <c r="B35" s="51"/>
      <c r="C35" s="51"/>
      <c r="D35" s="6">
        <v>14080</v>
      </c>
      <c r="E35" s="42">
        <v>17217</v>
      </c>
      <c r="F35" s="8">
        <f t="shared" si="3"/>
        <v>6.6473038762090726E-3</v>
      </c>
      <c r="G35" s="15">
        <f t="shared" si="2"/>
        <v>-3137</v>
      </c>
      <c r="H35" s="8">
        <v>-0.18220363594122088</v>
      </c>
      <c r="I35" s="24"/>
      <c r="J35" s="24"/>
      <c r="K35" s="24"/>
      <c r="L35" s="24"/>
      <c r="M35" s="24"/>
    </row>
    <row r="36" spans="1:13">
      <c r="A36" s="14"/>
      <c r="B36" s="14"/>
      <c r="C36" s="14"/>
      <c r="D36" s="15"/>
      <c r="E36" s="43"/>
      <c r="F36" s="8"/>
      <c r="G36" s="15"/>
      <c r="H36" s="8"/>
      <c r="I36" s="24"/>
      <c r="J36" s="24"/>
      <c r="K36" s="24"/>
      <c r="L36" s="24"/>
      <c r="M36" s="24"/>
    </row>
    <row r="37" spans="1:13" ht="18.75">
      <c r="A37" s="53" t="s">
        <v>73</v>
      </c>
      <c r="B37" s="53"/>
      <c r="C37" s="53"/>
      <c r="D37" s="31">
        <f>+D21/D6</f>
        <v>0.39755821426211885</v>
      </c>
      <c r="E37" s="44">
        <v>0.41944346402750465</v>
      </c>
      <c r="F37" s="7" t="s">
        <v>20</v>
      </c>
      <c r="G37" s="17">
        <f>D37-E37</f>
        <v>-2.1885249765385806E-2</v>
      </c>
      <c r="H37" s="8">
        <v>-5.2176876366705524E-2</v>
      </c>
      <c r="I37" s="24"/>
      <c r="J37" s="24"/>
      <c r="K37" s="24"/>
      <c r="L37" s="24"/>
      <c r="M37" s="24"/>
    </row>
    <row r="38" spans="1:13" ht="17.25" customHeight="1">
      <c r="A38" s="54" t="s">
        <v>74</v>
      </c>
      <c r="B38" s="54"/>
      <c r="C38" s="54"/>
      <c r="D38" s="31">
        <f>+D21/3165690</f>
        <v>0.66909646870034656</v>
      </c>
      <c r="E38" s="45">
        <v>0.70907831379884934</v>
      </c>
      <c r="F38" s="7" t="s">
        <v>20</v>
      </c>
      <c r="G38" s="17">
        <f>D38-E38</f>
        <v>-3.9981845098502777E-2</v>
      </c>
      <c r="H38" s="8">
        <v>-5.6385654899389279E-2</v>
      </c>
      <c r="I38" s="24"/>
      <c r="J38" s="24"/>
      <c r="K38" s="24"/>
      <c r="L38" s="24"/>
      <c r="M38" s="24"/>
    </row>
    <row r="39" spans="1:13">
      <c r="A39" s="4"/>
      <c r="B39" s="4"/>
      <c r="C39" s="4"/>
      <c r="D39" s="32"/>
      <c r="E39" s="46"/>
      <c r="F39" s="18"/>
      <c r="G39" s="15"/>
      <c r="H39" s="19"/>
      <c r="I39" s="24"/>
      <c r="J39" s="24"/>
      <c r="K39" s="24"/>
      <c r="L39" s="24"/>
      <c r="M39" s="24"/>
    </row>
    <row r="40" spans="1:13" ht="18.75">
      <c r="B40" s="4"/>
      <c r="C40" s="29" t="s">
        <v>75</v>
      </c>
      <c r="D40" s="20">
        <f>+D41+D49+D53+D59+D60+D61+D54+D62</f>
        <v>8186767068.5</v>
      </c>
      <c r="E40" s="20">
        <v>8448249200.4399996</v>
      </c>
      <c r="F40" s="8">
        <f t="shared" ref="F40:F62" si="4">D40/D$40</f>
        <v>1</v>
      </c>
      <c r="G40" s="15">
        <f t="shared" ref="G40:G62" si="5">D40-E40</f>
        <v>-261482131.93999958</v>
      </c>
      <c r="H40" s="8">
        <v>-3.0951043906988579E-2</v>
      </c>
      <c r="I40" s="24"/>
      <c r="J40" s="24"/>
      <c r="K40" s="24"/>
      <c r="L40" s="24"/>
      <c r="M40" s="24"/>
    </row>
    <row r="41" spans="1:13">
      <c r="A41" s="52" t="s">
        <v>21</v>
      </c>
      <c r="B41" s="52"/>
      <c r="C41" s="52"/>
      <c r="D41" s="20">
        <f>+SUM(D42:D48)</f>
        <v>6355340556.6399994</v>
      </c>
      <c r="E41" s="20">
        <v>6594492880.2799997</v>
      </c>
      <c r="F41" s="8">
        <f t="shared" si="4"/>
        <v>0.77629429339614042</v>
      </c>
      <c r="G41" s="15">
        <f t="shared" si="5"/>
        <v>-239152323.64000034</v>
      </c>
      <c r="H41" s="8">
        <v>-3.6265460890124737E-2</v>
      </c>
      <c r="I41" s="24"/>
      <c r="J41" s="24"/>
      <c r="K41" s="24"/>
      <c r="L41" s="24"/>
      <c r="M41" s="24"/>
    </row>
    <row r="42" spans="1:13">
      <c r="A42" s="16"/>
      <c r="B42" s="16"/>
      <c r="C42" s="16" t="s">
        <v>6</v>
      </c>
      <c r="D42" s="20">
        <v>142989059.02000001</v>
      </c>
      <c r="E42" s="20">
        <v>147629618.98000002</v>
      </c>
      <c r="F42" s="8">
        <f t="shared" si="4"/>
        <v>1.7465876068488026E-2</v>
      </c>
      <c r="G42" s="15">
        <f t="shared" si="5"/>
        <v>-4640559.9600000083</v>
      </c>
      <c r="H42" s="8">
        <v>-3.1433800290636013E-2</v>
      </c>
      <c r="I42" s="24"/>
      <c r="J42" s="24"/>
      <c r="K42" s="24"/>
      <c r="L42" s="24"/>
      <c r="M42" s="24"/>
    </row>
    <row r="43" spans="1:13">
      <c r="A43" s="51" t="s">
        <v>7</v>
      </c>
      <c r="B43" s="51"/>
      <c r="C43" s="51"/>
      <c r="D43" s="20">
        <v>1554515913.9100001</v>
      </c>
      <c r="E43" s="20">
        <v>1606621653.1799998</v>
      </c>
      <c r="F43" s="8">
        <f t="shared" si="4"/>
        <v>0.1898815369856153</v>
      </c>
      <c r="G43" s="15">
        <f t="shared" si="5"/>
        <v>-52105739.269999743</v>
      </c>
      <c r="H43" s="8">
        <v>-3.243186668551766E-2</v>
      </c>
      <c r="I43" s="24"/>
      <c r="J43" s="24"/>
      <c r="K43" s="24"/>
      <c r="L43" s="24"/>
      <c r="M43" s="24"/>
    </row>
    <row r="44" spans="1:13">
      <c r="A44" s="16"/>
      <c r="B44" s="16"/>
      <c r="C44" s="16" t="s">
        <v>8</v>
      </c>
      <c r="D44" s="20">
        <v>49184280.210000001</v>
      </c>
      <c r="E44" s="20">
        <v>48881224.75</v>
      </c>
      <c r="F44" s="8">
        <f t="shared" si="4"/>
        <v>6.0077781373852708E-3</v>
      </c>
      <c r="G44" s="15">
        <f t="shared" si="5"/>
        <v>303055.46000000089</v>
      </c>
      <c r="H44" s="8">
        <v>6.1998336078925862E-3</v>
      </c>
      <c r="I44" s="24"/>
      <c r="J44" s="24"/>
      <c r="K44" s="24"/>
      <c r="L44" s="24"/>
      <c r="M44" s="24"/>
    </row>
    <row r="45" spans="1:13">
      <c r="A45" s="51" t="s">
        <v>9</v>
      </c>
      <c r="B45" s="51"/>
      <c r="C45" s="51"/>
      <c r="D45" s="20">
        <v>2205308225.3899994</v>
      </c>
      <c r="E45" s="20">
        <v>2263365263.2800002</v>
      </c>
      <c r="F45" s="8">
        <f t="shared" si="4"/>
        <v>0.26937473693068703</v>
      </c>
      <c r="G45" s="15">
        <f t="shared" si="5"/>
        <v>-58057037.89000082</v>
      </c>
      <c r="H45" s="8">
        <v>-2.565075943856553E-2</v>
      </c>
      <c r="I45" s="24"/>
      <c r="J45" s="24"/>
      <c r="K45" s="24"/>
      <c r="L45" s="24"/>
      <c r="M45" s="24"/>
    </row>
    <row r="46" spans="1:13">
      <c r="A46" s="51" t="s">
        <v>10</v>
      </c>
      <c r="B46" s="51"/>
      <c r="C46" s="51"/>
      <c r="D46" s="20">
        <v>974517470.5</v>
      </c>
      <c r="E46" s="20">
        <v>1053512183.0899999</v>
      </c>
      <c r="F46" s="8">
        <f t="shared" si="4"/>
        <v>0.11903569044362142</v>
      </c>
      <c r="G46" s="15">
        <f t="shared" si="5"/>
        <v>-78994712.589999914</v>
      </c>
      <c r="H46" s="8">
        <v>-7.498224876555748E-2</v>
      </c>
      <c r="I46" s="24"/>
      <c r="J46" s="24"/>
      <c r="K46" s="24"/>
      <c r="L46" s="24"/>
      <c r="M46" s="24"/>
    </row>
    <row r="47" spans="1:13">
      <c r="A47" s="51" t="s">
        <v>11</v>
      </c>
      <c r="B47" s="51"/>
      <c r="C47" s="51"/>
      <c r="D47" s="20">
        <v>46229732.57</v>
      </c>
      <c r="E47" s="20">
        <v>45901628.329999998</v>
      </c>
      <c r="F47" s="8">
        <f t="shared" si="4"/>
        <v>5.6468850503731665E-3</v>
      </c>
      <c r="G47" s="15">
        <f t="shared" si="5"/>
        <v>328104.24000000209</v>
      </c>
      <c r="H47" s="8">
        <v>7.1479869437564699E-3</v>
      </c>
      <c r="I47" s="24"/>
      <c r="J47" s="24"/>
      <c r="K47" s="24"/>
      <c r="L47" s="24"/>
      <c r="M47" s="24"/>
    </row>
    <row r="48" spans="1:13">
      <c r="A48" s="51" t="s">
        <v>12</v>
      </c>
      <c r="B48" s="51"/>
      <c r="C48" s="51"/>
      <c r="D48" s="20">
        <v>1382595875.0400002</v>
      </c>
      <c r="E48" s="20">
        <v>1428581308.6700001</v>
      </c>
      <c r="F48" s="8">
        <f t="shared" si="4"/>
        <v>0.16888178977997023</v>
      </c>
      <c r="G48" s="15">
        <f t="shared" si="5"/>
        <v>-45985433.629999876</v>
      </c>
      <c r="H48" s="8">
        <v>-3.2189580915637221E-2</v>
      </c>
      <c r="I48" s="24"/>
      <c r="J48" s="24"/>
      <c r="K48" s="24"/>
      <c r="L48" s="24"/>
      <c r="M48" s="24"/>
    </row>
    <row r="49" spans="1:13">
      <c r="A49" s="51" t="s">
        <v>13</v>
      </c>
      <c r="B49" s="51"/>
      <c r="C49" s="51"/>
      <c r="D49" s="20">
        <f>+SUM(D50:D52)</f>
        <v>1212583979.3600001</v>
      </c>
      <c r="E49" s="20">
        <v>1200747584.4400001</v>
      </c>
      <c r="F49" s="8">
        <f t="shared" si="4"/>
        <v>0.14811511909574493</v>
      </c>
      <c r="G49" s="15">
        <f t="shared" si="5"/>
        <v>11836394.920000076</v>
      </c>
      <c r="H49" s="8">
        <v>9.8575213253668855E-3</v>
      </c>
      <c r="I49" s="24"/>
      <c r="J49" s="24"/>
      <c r="K49" s="24"/>
      <c r="L49" s="24"/>
      <c r="M49" s="24"/>
    </row>
    <row r="50" spans="1:13">
      <c r="A50" s="16"/>
      <c r="B50" s="16"/>
      <c r="C50" s="16" t="s">
        <v>22</v>
      </c>
      <c r="D50" s="20">
        <v>20684203.780000001</v>
      </c>
      <c r="E50" s="20">
        <v>10651747.119999999</v>
      </c>
      <c r="F50" s="8">
        <f t="shared" si="4"/>
        <v>2.5265411372928938E-3</v>
      </c>
      <c r="G50" s="15">
        <f t="shared" si="5"/>
        <v>10032456.660000002</v>
      </c>
      <c r="H50" s="8" t="s">
        <v>85</v>
      </c>
      <c r="I50" s="24"/>
      <c r="J50" s="24"/>
      <c r="K50" s="24"/>
      <c r="L50" s="24"/>
      <c r="M50" s="24"/>
    </row>
    <row r="51" spans="1:13">
      <c r="A51" s="16"/>
      <c r="B51" s="16"/>
      <c r="C51" s="16" t="s">
        <v>18</v>
      </c>
      <c r="D51" s="20">
        <v>1310950.18</v>
      </c>
      <c r="E51" s="20">
        <v>24309966.079999998</v>
      </c>
      <c r="F51" s="8">
        <f t="shared" si="4"/>
        <v>1.601303871273078E-4</v>
      </c>
      <c r="G51" s="15">
        <f t="shared" si="5"/>
        <v>-22999015.899999999</v>
      </c>
      <c r="H51" s="8" t="s">
        <v>85</v>
      </c>
      <c r="I51" s="24"/>
      <c r="J51" s="24"/>
      <c r="K51" s="24"/>
      <c r="L51" s="24"/>
      <c r="M51" s="24"/>
    </row>
    <row r="52" spans="1:13">
      <c r="A52" s="16"/>
      <c r="B52" s="16"/>
      <c r="C52" s="16" t="s">
        <v>16</v>
      </c>
      <c r="D52" s="20">
        <v>1190588825.4000001</v>
      </c>
      <c r="E52" s="20">
        <v>1165785871.24</v>
      </c>
      <c r="F52" s="8">
        <f t="shared" si="4"/>
        <v>0.14542844757132473</v>
      </c>
      <c r="G52" s="15">
        <f t="shared" si="5"/>
        <v>24802954.160000086</v>
      </c>
      <c r="H52" s="8">
        <v>2.1275737484807714E-2</v>
      </c>
      <c r="I52" s="24"/>
      <c r="J52" s="24"/>
      <c r="K52" s="24"/>
      <c r="L52" s="24"/>
      <c r="M52" s="24"/>
    </row>
    <row r="53" spans="1:13">
      <c r="A53" s="16"/>
      <c r="B53" s="16"/>
      <c r="C53" s="16" t="s">
        <v>17</v>
      </c>
      <c r="D53" s="20">
        <v>106330385.28</v>
      </c>
      <c r="E53" s="20">
        <v>111680819.68000001</v>
      </c>
      <c r="F53" s="8">
        <f t="shared" si="4"/>
        <v>1.2988079957609215E-2</v>
      </c>
      <c r="G53" s="15">
        <f t="shared" si="5"/>
        <v>-5350434.400000006</v>
      </c>
      <c r="H53" s="8">
        <v>-4.7908265853802388E-2</v>
      </c>
      <c r="I53" s="24"/>
      <c r="J53" s="24"/>
      <c r="K53" s="24"/>
      <c r="L53" s="24"/>
      <c r="M53" s="24"/>
    </row>
    <row r="54" spans="1:13">
      <c r="A54" s="51" t="s">
        <v>23</v>
      </c>
      <c r="B54" s="51"/>
      <c r="C54" s="51"/>
      <c r="D54" s="20">
        <v>312649438.5</v>
      </c>
      <c r="E54" s="20">
        <v>324211875.13</v>
      </c>
      <c r="F54" s="8">
        <f t="shared" si="4"/>
        <v>3.8189609632717253E-2</v>
      </c>
      <c r="G54" s="15">
        <f t="shared" si="5"/>
        <v>-11562436.629999995</v>
      </c>
      <c r="H54" s="8">
        <v>-3.5663211365603985E-2</v>
      </c>
      <c r="I54" s="24"/>
      <c r="J54" s="24"/>
      <c r="K54" s="24"/>
      <c r="L54" s="24"/>
      <c r="M54" s="24"/>
    </row>
    <row r="55" spans="1:13">
      <c r="A55" s="51" t="s">
        <v>24</v>
      </c>
      <c r="B55" s="51"/>
      <c r="C55" s="51"/>
      <c r="D55" s="20">
        <v>735078337.50999987</v>
      </c>
      <c r="E55" s="20">
        <v>759695360.39999998</v>
      </c>
      <c r="F55" s="8">
        <f t="shared" si="4"/>
        <v>8.9788598033812478E-2</v>
      </c>
      <c r="G55" s="15">
        <f t="shared" si="5"/>
        <v>-24617022.890000105</v>
      </c>
      <c r="H55" s="8">
        <v>-3.2403808385822686E-2</v>
      </c>
      <c r="I55" s="24"/>
      <c r="J55" s="24"/>
      <c r="K55" s="24"/>
      <c r="L55" s="24"/>
      <c r="M55" s="24"/>
    </row>
    <row r="56" spans="1:13" ht="18.75">
      <c r="A56" s="51" t="s">
        <v>25</v>
      </c>
      <c r="B56" s="51"/>
      <c r="C56" s="51"/>
      <c r="D56" s="20">
        <v>46123959.119999997</v>
      </c>
      <c r="E56" s="20">
        <v>45051409.829999998</v>
      </c>
      <c r="F56" s="8">
        <f t="shared" si="4"/>
        <v>5.6339649991349935E-3</v>
      </c>
      <c r="G56" s="15">
        <f t="shared" si="5"/>
        <v>1072549.2899999991</v>
      </c>
      <c r="H56" s="8">
        <v>2.380723031858999E-2</v>
      </c>
      <c r="I56" s="24"/>
      <c r="J56" s="24"/>
      <c r="K56" s="24"/>
      <c r="L56" s="24"/>
      <c r="M56" s="24"/>
    </row>
    <row r="57" spans="1:13">
      <c r="A57" s="51" t="s">
        <v>26</v>
      </c>
      <c r="B57" s="51"/>
      <c r="C57" s="51"/>
      <c r="D57" s="20">
        <v>63.91</v>
      </c>
      <c r="E57" s="20">
        <v>468.69999999999993</v>
      </c>
      <c r="F57" s="8">
        <f t="shared" si="4"/>
        <v>7.8065003517572596E-9</v>
      </c>
      <c r="G57" s="15">
        <f t="shared" si="5"/>
        <v>-404.78999999999996</v>
      </c>
      <c r="H57" s="8" t="s">
        <v>85</v>
      </c>
      <c r="I57" s="24"/>
      <c r="J57" s="24"/>
      <c r="K57" s="24"/>
      <c r="L57" s="24"/>
      <c r="M57" s="24"/>
    </row>
    <row r="58" spans="1:13">
      <c r="A58" s="51" t="s">
        <v>27</v>
      </c>
      <c r="B58" s="51"/>
      <c r="C58" s="51"/>
      <c r="D58" s="20">
        <v>5815177.3600000003</v>
      </c>
      <c r="E58" s="20">
        <v>5416234.3000000007</v>
      </c>
      <c r="F58" s="8">
        <f t="shared" si="4"/>
        <v>7.1031425608466365E-4</v>
      </c>
      <c r="G58" s="15">
        <f t="shared" si="5"/>
        <v>398943.05999999959</v>
      </c>
      <c r="H58" s="8">
        <v>7.3656905869083161E-2</v>
      </c>
      <c r="I58" s="24"/>
      <c r="J58" s="24"/>
      <c r="K58" s="24"/>
      <c r="L58" s="24"/>
      <c r="M58" s="24"/>
    </row>
    <row r="59" spans="1:13">
      <c r="A59" s="51" t="s">
        <v>28</v>
      </c>
      <c r="B59" s="51"/>
      <c r="C59" s="51"/>
      <c r="D59" s="20">
        <v>34469586.579999998</v>
      </c>
      <c r="E59" s="20">
        <v>36022282.950000003</v>
      </c>
      <c r="F59" s="8">
        <f t="shared" si="4"/>
        <v>4.2104027501439099E-3</v>
      </c>
      <c r="G59" s="15">
        <f t="shared" si="5"/>
        <v>-1552696.3700000048</v>
      </c>
      <c r="H59" s="8">
        <v>-4.310377474284996E-2</v>
      </c>
      <c r="I59" s="24"/>
      <c r="J59" s="24"/>
      <c r="K59" s="24"/>
      <c r="L59" s="24"/>
      <c r="M59" s="24"/>
    </row>
    <row r="60" spans="1:13">
      <c r="A60" s="51" t="s">
        <v>29</v>
      </c>
      <c r="B60" s="51"/>
      <c r="C60" s="51"/>
      <c r="D60" s="20">
        <v>68936939.439999998</v>
      </c>
      <c r="E60" s="20">
        <v>72042199.459999993</v>
      </c>
      <c r="F60" s="8">
        <f t="shared" si="4"/>
        <v>8.4205326550998109E-3</v>
      </c>
      <c r="G60" s="15">
        <f t="shared" si="5"/>
        <v>-3105260.0199999958</v>
      </c>
      <c r="H60" s="8">
        <v>-4.3103348360763613E-2</v>
      </c>
      <c r="I60" s="24"/>
      <c r="J60" s="24"/>
      <c r="K60" s="24"/>
      <c r="L60" s="24"/>
      <c r="M60" s="24"/>
    </row>
    <row r="61" spans="1:13">
      <c r="A61" s="51" t="s">
        <v>30</v>
      </c>
      <c r="B61" s="51"/>
      <c r="C61" s="51"/>
      <c r="D61" s="20">
        <v>54714447.890000001</v>
      </c>
      <c r="E61" s="20">
        <v>56737979.670000002</v>
      </c>
      <c r="F61" s="8">
        <f t="shared" si="4"/>
        <v>6.6832789344310637E-3</v>
      </c>
      <c r="G61" s="15">
        <f t="shared" si="5"/>
        <v>-2023531.7800000012</v>
      </c>
      <c r="H61" s="8">
        <v>-3.5664501834032275E-2</v>
      </c>
      <c r="I61" s="24"/>
      <c r="J61" s="24"/>
      <c r="K61" s="24"/>
      <c r="L61" s="24"/>
      <c r="M61" s="24"/>
    </row>
    <row r="62" spans="1:13" ht="18.75">
      <c r="A62" s="51" t="s">
        <v>19</v>
      </c>
      <c r="B62" s="51"/>
      <c r="C62" s="51"/>
      <c r="D62" s="20">
        <v>41741734.810000002</v>
      </c>
      <c r="E62" s="20">
        <v>52313578.829999998</v>
      </c>
      <c r="F62" s="8">
        <f t="shared" si="4"/>
        <v>5.0986835781133355E-3</v>
      </c>
      <c r="G62" s="15">
        <f t="shared" si="5"/>
        <v>-10571844.019999996</v>
      </c>
      <c r="H62" s="8">
        <v>-0.20208604068849167</v>
      </c>
      <c r="I62" s="24"/>
      <c r="J62" s="24"/>
      <c r="K62" s="24"/>
      <c r="L62" s="24"/>
      <c r="M62" s="24"/>
    </row>
    <row r="63" spans="1:13">
      <c r="A63" s="4"/>
      <c r="B63" s="4"/>
      <c r="C63" s="4"/>
      <c r="D63" s="32" t="s">
        <v>31</v>
      </c>
      <c r="E63" s="46" t="s">
        <v>31</v>
      </c>
      <c r="F63" s="8"/>
      <c r="G63" s="15"/>
      <c r="H63" s="19"/>
      <c r="I63" s="24"/>
      <c r="J63" s="24"/>
      <c r="K63" s="24"/>
      <c r="L63" s="24"/>
      <c r="M63" s="24"/>
    </row>
    <row r="64" spans="1:13">
      <c r="B64" s="4"/>
      <c r="C64" s="29" t="s">
        <v>76</v>
      </c>
      <c r="D64" s="20">
        <f>+D65+D72</f>
        <v>6906886608.2900009</v>
      </c>
      <c r="E64" s="20">
        <v>7115838582.1199989</v>
      </c>
      <c r="F64" s="8">
        <f t="shared" ref="F64:F78" si="6">D64/D$64</f>
        <v>1</v>
      </c>
      <c r="G64" s="15">
        <f t="shared" ref="G64:G78" si="7">D64-E64</f>
        <v>-208951973.82999802</v>
      </c>
      <c r="H64" s="8">
        <v>-2.9364349882111243E-2</v>
      </c>
      <c r="I64" s="24"/>
      <c r="J64" s="24"/>
      <c r="K64" s="24"/>
      <c r="L64" s="24"/>
      <c r="M64" s="24"/>
    </row>
    <row r="65" spans="1:13">
      <c r="A65" s="51" t="s">
        <v>32</v>
      </c>
      <c r="B65" s="51"/>
      <c r="C65" s="51"/>
      <c r="D65" s="20">
        <f>+D66+D67+D71</f>
        <v>6521306446.8300009</v>
      </c>
      <c r="E65" s="20">
        <v>6756626174.6299992</v>
      </c>
      <c r="F65" s="8">
        <f t="shared" si="6"/>
        <v>0.94417453429781129</v>
      </c>
      <c r="G65" s="15">
        <f t="shared" si="7"/>
        <v>-235319727.79999828</v>
      </c>
      <c r="H65" s="8">
        <v>-3.4827992805578689E-2</v>
      </c>
      <c r="I65" s="24"/>
      <c r="J65" s="24"/>
      <c r="K65" s="24"/>
      <c r="L65" s="24"/>
      <c r="M65" s="24"/>
    </row>
    <row r="66" spans="1:13">
      <c r="A66" s="51" t="s">
        <v>33</v>
      </c>
      <c r="B66" s="51"/>
      <c r="C66" s="51"/>
      <c r="D66" s="20">
        <v>5685327611.920001</v>
      </c>
      <c r="E66" s="20">
        <v>5922661623.9899998</v>
      </c>
      <c r="F66" s="8">
        <f t="shared" si="6"/>
        <v>0.8231389820554138</v>
      </c>
      <c r="G66" s="15">
        <f t="shared" si="7"/>
        <v>-237334012.06999874</v>
      </c>
      <c r="H66" s="8">
        <v>-4.0072188339895523E-2</v>
      </c>
      <c r="I66" s="24"/>
      <c r="J66" s="24"/>
      <c r="K66" s="24"/>
      <c r="L66" s="24"/>
      <c r="M66" s="24"/>
    </row>
    <row r="67" spans="1:13">
      <c r="A67" s="51" t="s">
        <v>13</v>
      </c>
      <c r="B67" s="51"/>
      <c r="C67" s="51"/>
      <c r="D67" s="20">
        <f>+SUM(D68:D70)</f>
        <v>741276479.4799999</v>
      </c>
      <c r="E67" s="20">
        <v>734042535.02999997</v>
      </c>
      <c r="F67" s="8">
        <f t="shared" si="6"/>
        <v>0.10732425787767845</v>
      </c>
      <c r="G67" s="15">
        <f t="shared" si="7"/>
        <v>7233944.4499999285</v>
      </c>
      <c r="H67" s="8">
        <v>9.8549390597702635E-3</v>
      </c>
      <c r="I67" s="24"/>
      <c r="J67" s="24"/>
      <c r="K67" s="24"/>
      <c r="L67" s="24"/>
      <c r="M67" s="24"/>
    </row>
    <row r="68" spans="1:13">
      <c r="A68" s="16"/>
      <c r="B68" s="16"/>
      <c r="C68" s="16" t="s">
        <v>22</v>
      </c>
      <c r="D68" s="20">
        <v>7638992.0999999996</v>
      </c>
      <c r="E68" s="20">
        <v>4020349.44</v>
      </c>
      <c r="F68" s="8">
        <f t="shared" si="6"/>
        <v>1.1059964544417578E-3</v>
      </c>
      <c r="G68" s="15">
        <f t="shared" si="7"/>
        <v>3618642.6599999997</v>
      </c>
      <c r="H68" s="8" t="s">
        <v>85</v>
      </c>
      <c r="I68" s="24"/>
      <c r="J68" s="24"/>
      <c r="K68" s="24"/>
      <c r="L68" s="24"/>
      <c r="M68" s="24"/>
    </row>
    <row r="69" spans="1:13">
      <c r="A69" s="16"/>
      <c r="B69" s="16"/>
      <c r="C69" s="16" t="s">
        <v>18</v>
      </c>
      <c r="D69" s="20">
        <v>966486.32</v>
      </c>
      <c r="E69" s="20">
        <v>12614902.619999999</v>
      </c>
      <c r="F69" s="8">
        <f t="shared" si="6"/>
        <v>1.3993082191909352E-4</v>
      </c>
      <c r="G69" s="15">
        <f t="shared" si="7"/>
        <v>-11648416.299999999</v>
      </c>
      <c r="H69" s="8" t="s">
        <v>85</v>
      </c>
      <c r="I69" s="24"/>
      <c r="J69" s="24"/>
      <c r="K69" s="24"/>
      <c r="L69" s="24"/>
      <c r="M69" s="24"/>
    </row>
    <row r="70" spans="1:13">
      <c r="A70" s="51" t="s">
        <v>16</v>
      </c>
      <c r="B70" s="51"/>
      <c r="C70" s="51"/>
      <c r="D70" s="20">
        <v>732671001.05999994</v>
      </c>
      <c r="E70" s="20">
        <v>717407282.97000003</v>
      </c>
      <c r="F70" s="8">
        <f t="shared" si="6"/>
        <v>0.10607833060131761</v>
      </c>
      <c r="G70" s="15">
        <f t="shared" si="7"/>
        <v>15263718.089999914</v>
      </c>
      <c r="H70" s="8">
        <v>2.1276224053385029E-2</v>
      </c>
      <c r="I70" s="24"/>
      <c r="J70" s="24"/>
      <c r="K70" s="24"/>
      <c r="L70" s="24"/>
      <c r="M70" s="24"/>
    </row>
    <row r="71" spans="1:13">
      <c r="A71" s="16"/>
      <c r="B71" s="16"/>
      <c r="C71" s="16" t="s">
        <v>17</v>
      </c>
      <c r="D71" s="20">
        <v>94702355.430000007</v>
      </c>
      <c r="E71" s="20">
        <v>99922015.609999999</v>
      </c>
      <c r="F71" s="8">
        <f t="shared" si="6"/>
        <v>1.3711294364719028E-2</v>
      </c>
      <c r="G71" s="15">
        <f t="shared" si="7"/>
        <v>-5219660.1799999923</v>
      </c>
      <c r="H71" s="8">
        <v>-5.2237338769991933E-2</v>
      </c>
      <c r="I71" s="24"/>
      <c r="J71" s="24"/>
      <c r="K71" s="24"/>
      <c r="L71" s="24"/>
      <c r="M71" s="24"/>
    </row>
    <row r="72" spans="1:13">
      <c r="A72" s="51" t="s">
        <v>34</v>
      </c>
      <c r="B72" s="51"/>
      <c r="C72" s="51"/>
      <c r="D72" s="20">
        <f>+SUM(D73+D74+D78)</f>
        <v>385580161.45999998</v>
      </c>
      <c r="E72" s="20">
        <v>359212407.49000001</v>
      </c>
      <c r="F72" s="8">
        <f t="shared" si="6"/>
        <v>5.5825465702188715E-2</v>
      </c>
      <c r="G72" s="15">
        <f t="shared" si="7"/>
        <v>26367753.969999969</v>
      </c>
      <c r="H72" s="8">
        <v>7.3404351910461255E-2</v>
      </c>
      <c r="I72" s="24"/>
      <c r="J72" s="24"/>
      <c r="K72" s="24"/>
      <c r="L72" s="24"/>
      <c r="M72" s="24"/>
    </row>
    <row r="73" spans="1:13">
      <c r="A73" s="51" t="s">
        <v>33</v>
      </c>
      <c r="B73" s="51"/>
      <c r="C73" s="51"/>
      <c r="D73" s="20">
        <v>51628775.329999998</v>
      </c>
      <c r="E73" s="20">
        <v>28388946.449999996</v>
      </c>
      <c r="F73" s="8">
        <f t="shared" si="6"/>
        <v>7.4749707441312974E-3</v>
      </c>
      <c r="G73" s="15">
        <f t="shared" si="7"/>
        <v>23239828.880000003</v>
      </c>
      <c r="H73" s="8" t="s">
        <v>85</v>
      </c>
      <c r="I73" s="24"/>
      <c r="J73" s="24"/>
      <c r="K73" s="24"/>
      <c r="L73" s="24"/>
      <c r="M73" s="24"/>
    </row>
    <row r="74" spans="1:13">
      <c r="A74" s="51" t="s">
        <v>13</v>
      </c>
      <c r="B74" s="51"/>
      <c r="C74" s="51"/>
      <c r="D74" s="20">
        <f>+SUM(D75:D77)</f>
        <v>333040214.55000001</v>
      </c>
      <c r="E74" s="20">
        <v>330360906</v>
      </c>
      <c r="F74" s="8">
        <f t="shared" si="6"/>
        <v>4.8218572772031322E-2</v>
      </c>
      <c r="G74" s="15">
        <f t="shared" si="7"/>
        <v>2679308.5500000119</v>
      </c>
      <c r="H74" s="8">
        <v>8.1102470096749649E-3</v>
      </c>
      <c r="I74" s="24"/>
      <c r="J74" s="24"/>
      <c r="K74" s="24"/>
      <c r="L74" s="24"/>
      <c r="M74" s="24"/>
    </row>
    <row r="75" spans="1:13">
      <c r="A75" s="16"/>
      <c r="B75" s="16"/>
      <c r="C75" s="16" t="s">
        <v>22</v>
      </c>
      <c r="D75" s="20">
        <v>12260151.32</v>
      </c>
      <c r="E75" s="20">
        <v>6220265.0800000001</v>
      </c>
      <c r="F75" s="8">
        <f t="shared" si="6"/>
        <v>1.7750619078188913E-3</v>
      </c>
      <c r="G75" s="15">
        <f t="shared" si="7"/>
        <v>6039886.2400000002</v>
      </c>
      <c r="H75" s="8" t="s">
        <v>85</v>
      </c>
      <c r="I75" s="24"/>
      <c r="J75" s="24"/>
      <c r="K75" s="24"/>
      <c r="L75" s="24"/>
      <c r="M75" s="24"/>
    </row>
    <row r="76" spans="1:13">
      <c r="A76" s="16"/>
      <c r="B76" s="16"/>
      <c r="C76" s="16" t="s">
        <v>18</v>
      </c>
      <c r="D76" s="20">
        <v>237762.3</v>
      </c>
      <c r="E76" s="20">
        <v>10275634.130000001</v>
      </c>
      <c r="F76" s="8">
        <f t="shared" si="6"/>
        <v>3.4423947211559173E-5</v>
      </c>
      <c r="G76" s="15">
        <f t="shared" si="7"/>
        <v>-10037871.83</v>
      </c>
      <c r="H76" s="8" t="s">
        <v>85</v>
      </c>
      <c r="I76" s="24"/>
      <c r="J76" s="24"/>
      <c r="K76" s="24"/>
      <c r="L76" s="24"/>
      <c r="M76" s="24"/>
    </row>
    <row r="77" spans="1:13">
      <c r="A77" s="51" t="s">
        <v>16</v>
      </c>
      <c r="B77" s="51"/>
      <c r="C77" s="51"/>
      <c r="D77" s="20">
        <v>320542300.93000001</v>
      </c>
      <c r="E77" s="20">
        <v>313865006.79000002</v>
      </c>
      <c r="F77" s="8">
        <f t="shared" si="6"/>
        <v>4.6409086917000873E-2</v>
      </c>
      <c r="G77" s="15">
        <f t="shared" si="7"/>
        <v>6677294.1399999857</v>
      </c>
      <c r="H77" s="8">
        <v>2.127441414476515E-2</v>
      </c>
      <c r="I77" s="24"/>
      <c r="J77" s="24"/>
      <c r="K77" s="24"/>
      <c r="L77" s="24"/>
      <c r="M77" s="24"/>
    </row>
    <row r="78" spans="1:13">
      <c r="A78" s="16"/>
      <c r="B78" s="16"/>
      <c r="C78" s="16" t="s">
        <v>17</v>
      </c>
      <c r="D78" s="20">
        <v>911171.58</v>
      </c>
      <c r="E78" s="20">
        <v>462555.04</v>
      </c>
      <c r="F78" s="8">
        <f t="shared" si="6"/>
        <v>1.319221860260982E-4</v>
      </c>
      <c r="G78" s="15">
        <f t="shared" si="7"/>
        <v>448616.54</v>
      </c>
      <c r="H78" s="8" t="s">
        <v>85</v>
      </c>
      <c r="I78" s="24"/>
      <c r="J78" s="24"/>
      <c r="K78" s="24"/>
      <c r="L78" s="24"/>
      <c r="M78" s="24"/>
    </row>
    <row r="79" spans="1:13">
      <c r="A79" s="22"/>
      <c r="B79" s="22"/>
      <c r="C79" s="22"/>
      <c r="D79" s="15" t="s">
        <v>31</v>
      </c>
      <c r="E79" s="15" t="s">
        <v>31</v>
      </c>
      <c r="F79" s="8"/>
      <c r="G79" s="15"/>
      <c r="H79" s="19"/>
      <c r="I79" s="24"/>
      <c r="J79" s="24"/>
      <c r="K79" s="24"/>
      <c r="L79" s="24"/>
      <c r="M79" s="24"/>
    </row>
    <row r="80" spans="1:13">
      <c r="A80" s="28"/>
      <c r="B80" s="22"/>
      <c r="C80" s="29" t="s">
        <v>52</v>
      </c>
      <c r="D80" s="15">
        <f>+D81+D89+D90+D94</f>
        <v>1415205219709.6399</v>
      </c>
      <c r="E80" s="15">
        <v>1358722649194.3401</v>
      </c>
      <c r="F80" s="8">
        <f>D80/D$80</f>
        <v>1</v>
      </c>
      <c r="G80" s="15">
        <f>D80-E80</f>
        <v>56482570515.299805</v>
      </c>
      <c r="H80" s="8">
        <v>4.1570345904509184E-2</v>
      </c>
      <c r="I80" s="24"/>
      <c r="J80" s="24"/>
      <c r="K80" s="24"/>
      <c r="L80" s="24"/>
      <c r="M80" s="24"/>
    </row>
    <row r="81" spans="1:13">
      <c r="A81" s="52" t="s">
        <v>35</v>
      </c>
      <c r="B81" s="52"/>
      <c r="C81" s="52"/>
      <c r="D81" s="15">
        <f>+SUM(D82:D88)</f>
        <v>1123891680267.6699</v>
      </c>
      <c r="E81" s="15">
        <v>1076707899582.14</v>
      </c>
      <c r="F81" s="8">
        <f t="shared" ref="F81:F94" si="8">D81/D$80</f>
        <v>0.79415456120085592</v>
      </c>
      <c r="G81" s="15">
        <f t="shared" ref="G81:G94" si="9">D81-E81</f>
        <v>47183780685.529907</v>
      </c>
      <c r="H81" s="8">
        <v>4.3822266655461038E-2</v>
      </c>
      <c r="I81" s="24"/>
      <c r="J81" s="24"/>
      <c r="K81" s="24"/>
      <c r="L81" s="24"/>
      <c r="M81" s="24"/>
    </row>
    <row r="82" spans="1:13">
      <c r="A82" s="26"/>
      <c r="B82" s="26"/>
      <c r="C82" s="26" t="s">
        <v>6</v>
      </c>
      <c r="D82" s="15">
        <v>20969562514.689999</v>
      </c>
      <c r="E82" s="15">
        <v>19722787833</v>
      </c>
      <c r="F82" s="8">
        <f t="shared" si="8"/>
        <v>1.4817329827961178E-2</v>
      </c>
      <c r="G82" s="15">
        <f t="shared" si="9"/>
        <v>1246774681.6899986</v>
      </c>
      <c r="H82" s="8">
        <v>6.3214931491779563E-2</v>
      </c>
      <c r="I82" s="24"/>
      <c r="J82" s="24"/>
      <c r="K82" s="24"/>
      <c r="L82" s="24"/>
      <c r="M82" s="24"/>
    </row>
    <row r="83" spans="1:13">
      <c r="A83" s="52" t="s">
        <v>7</v>
      </c>
      <c r="B83" s="52"/>
      <c r="C83" s="52"/>
      <c r="D83" s="15">
        <v>261073512757.12</v>
      </c>
      <c r="E83" s="15">
        <v>251378839646.03</v>
      </c>
      <c r="F83" s="8">
        <f t="shared" si="8"/>
        <v>0.18447749423273388</v>
      </c>
      <c r="G83" s="15">
        <f t="shared" si="9"/>
        <v>9694673111.0899963</v>
      </c>
      <c r="H83" s="8">
        <v>3.8565987195824436E-2</v>
      </c>
      <c r="I83" s="24"/>
      <c r="J83" s="24"/>
      <c r="K83" s="24"/>
      <c r="L83" s="24"/>
      <c r="M83" s="24"/>
    </row>
    <row r="84" spans="1:13">
      <c r="A84" s="26"/>
      <c r="B84" s="26"/>
      <c r="C84" s="26" t="s">
        <v>8</v>
      </c>
      <c r="D84" s="15">
        <v>10400520402.15</v>
      </c>
      <c r="E84" s="15">
        <v>9851814876.1200008</v>
      </c>
      <c r="F84" s="8">
        <f t="shared" si="8"/>
        <v>7.349125241556057E-3</v>
      </c>
      <c r="G84" s="15">
        <f t="shared" si="9"/>
        <v>548705526.02999878</v>
      </c>
      <c r="H84" s="8">
        <v>5.5695882731212946E-2</v>
      </c>
      <c r="I84" s="24"/>
      <c r="J84" s="24"/>
      <c r="K84" s="24"/>
      <c r="L84" s="24"/>
      <c r="M84" s="24"/>
    </row>
    <row r="85" spans="1:13">
      <c r="A85" s="52" t="s">
        <v>9</v>
      </c>
      <c r="B85" s="52"/>
      <c r="C85" s="52"/>
      <c r="D85" s="15">
        <v>381576547984.41998</v>
      </c>
      <c r="E85" s="15">
        <v>366501188655.84998</v>
      </c>
      <c r="F85" s="8">
        <f t="shared" si="8"/>
        <v>0.2696263006030381</v>
      </c>
      <c r="G85" s="15">
        <f t="shared" si="9"/>
        <v>15075359328.570007</v>
      </c>
      <c r="H85" s="8">
        <v>4.1133179905525466E-2</v>
      </c>
      <c r="I85" s="24"/>
      <c r="J85" s="24"/>
      <c r="K85" s="24"/>
      <c r="L85" s="24"/>
      <c r="M85" s="24"/>
    </row>
    <row r="86" spans="1:13">
      <c r="A86" s="52" t="s">
        <v>10</v>
      </c>
      <c r="B86" s="52"/>
      <c r="C86" s="52"/>
      <c r="D86" s="15">
        <v>196661857858.25</v>
      </c>
      <c r="E86" s="15">
        <v>186662072545.76001</v>
      </c>
      <c r="F86" s="8">
        <f t="shared" si="8"/>
        <v>0.13896349103248748</v>
      </c>
      <c r="G86" s="15">
        <f t="shared" si="9"/>
        <v>9999785312.4899902</v>
      </c>
      <c r="H86" s="8">
        <v>5.3571596929732755E-2</v>
      </c>
      <c r="I86" s="24"/>
      <c r="J86" s="24"/>
      <c r="K86" s="24"/>
      <c r="L86" s="24"/>
      <c r="M86" s="24"/>
    </row>
    <row r="87" spans="1:13">
      <c r="A87" s="52" t="s">
        <v>11</v>
      </c>
      <c r="B87" s="52"/>
      <c r="C87" s="52"/>
      <c r="D87" s="15">
        <v>10034672906.18</v>
      </c>
      <c r="E87" s="15">
        <v>9740009810.1599998</v>
      </c>
      <c r="F87" s="8">
        <f t="shared" si="8"/>
        <v>7.0906132668439644E-3</v>
      </c>
      <c r="G87" s="15">
        <f t="shared" si="9"/>
        <v>294663096.02000046</v>
      </c>
      <c r="H87" s="8">
        <v>3.0252854130868683E-2</v>
      </c>
      <c r="I87" s="24"/>
      <c r="J87" s="24"/>
      <c r="K87" s="24"/>
      <c r="L87" s="24"/>
      <c r="M87" s="24"/>
    </row>
    <row r="88" spans="1:13">
      <c r="A88" s="52" t="s">
        <v>12</v>
      </c>
      <c r="B88" s="52"/>
      <c r="C88" s="52"/>
      <c r="D88" s="15">
        <v>243175005844.85999</v>
      </c>
      <c r="E88" s="15">
        <v>232851186215.22</v>
      </c>
      <c r="F88" s="8">
        <f t="shared" si="8"/>
        <v>0.17183020699623525</v>
      </c>
      <c r="G88" s="15">
        <f t="shared" si="9"/>
        <v>10323819629.639984</v>
      </c>
      <c r="H88" s="8">
        <v>4.4336555881222227E-2</v>
      </c>
      <c r="I88" s="24"/>
      <c r="J88" s="24"/>
      <c r="K88" s="24"/>
      <c r="L88" s="24"/>
      <c r="M88" s="24"/>
    </row>
    <row r="89" spans="1:13">
      <c r="A89" s="52" t="s">
        <v>23</v>
      </c>
      <c r="B89" s="52"/>
      <c r="C89" s="52"/>
      <c r="D89" s="15">
        <v>82445639089.110001</v>
      </c>
      <c r="E89" s="15">
        <v>79316996402.210007</v>
      </c>
      <c r="F89" s="8">
        <f t="shared" si="8"/>
        <v>5.8257020212252687E-2</v>
      </c>
      <c r="G89" s="15">
        <f t="shared" si="9"/>
        <v>3128642686.8999939</v>
      </c>
      <c r="H89" s="8">
        <v>3.9444795300050225E-2</v>
      </c>
      <c r="I89" s="24"/>
      <c r="J89" s="24"/>
      <c r="K89" s="24"/>
      <c r="L89" s="24"/>
      <c r="M89" s="24"/>
    </row>
    <row r="90" spans="1:13" ht="18.75">
      <c r="A90" s="52" t="s">
        <v>36</v>
      </c>
      <c r="B90" s="52"/>
      <c r="C90" s="52"/>
      <c r="D90" s="15">
        <f>+SUM(D91:D93)</f>
        <v>208758555000.44</v>
      </c>
      <c r="E90" s="15">
        <v>202606730266.20001</v>
      </c>
      <c r="F90" s="8">
        <f t="shared" si="8"/>
        <v>0.14751115392527409</v>
      </c>
      <c r="G90" s="15">
        <f t="shared" si="9"/>
        <v>6151824734.2399902</v>
      </c>
      <c r="H90" s="8">
        <v>3.0363377989256618E-2</v>
      </c>
      <c r="I90" s="24"/>
      <c r="J90" s="24"/>
      <c r="K90" s="24"/>
      <c r="L90" s="24"/>
      <c r="M90" s="24"/>
    </row>
    <row r="91" spans="1:13">
      <c r="A91" s="52" t="s">
        <v>37</v>
      </c>
      <c r="B91" s="52"/>
      <c r="C91" s="52"/>
      <c r="D91" s="15">
        <v>28223258192.09</v>
      </c>
      <c r="E91" s="15">
        <v>28077223188.150002</v>
      </c>
      <c r="F91" s="8">
        <f t="shared" si="8"/>
        <v>1.9942873160035839E-2</v>
      </c>
      <c r="G91" s="15">
        <f t="shared" si="9"/>
        <v>146035003.93999863</v>
      </c>
      <c r="H91" s="8">
        <v>5.2011911206957511E-3</v>
      </c>
      <c r="I91" s="24"/>
      <c r="J91" s="24"/>
      <c r="K91" s="24"/>
      <c r="L91" s="24"/>
      <c r="M91" s="24"/>
    </row>
    <row r="92" spans="1:13">
      <c r="A92" s="52" t="s">
        <v>38</v>
      </c>
      <c r="B92" s="52"/>
      <c r="C92" s="52"/>
      <c r="D92" s="15">
        <v>21717474569.360001</v>
      </c>
      <c r="E92" s="15">
        <v>21543345974.119999</v>
      </c>
      <c r="F92" s="8">
        <f t="shared" si="8"/>
        <v>1.5345812937162437E-2</v>
      </c>
      <c r="G92" s="15">
        <f t="shared" si="9"/>
        <v>174128595.24000168</v>
      </c>
      <c r="H92" s="8">
        <v>8.0827089463810405E-3</v>
      </c>
      <c r="I92" s="24"/>
      <c r="J92" s="24"/>
      <c r="K92" s="24"/>
      <c r="L92" s="24"/>
      <c r="M92" s="24"/>
    </row>
    <row r="93" spans="1:13" ht="18.75">
      <c r="A93" s="52" t="s">
        <v>39</v>
      </c>
      <c r="B93" s="52"/>
      <c r="C93" s="52"/>
      <c r="D93" s="15">
        <v>158817822238.98999</v>
      </c>
      <c r="E93" s="15">
        <v>152986161103.92999</v>
      </c>
      <c r="F93" s="8">
        <f t="shared" si="8"/>
        <v>0.11222246782807579</v>
      </c>
      <c r="G93" s="15">
        <f t="shared" si="9"/>
        <v>5831661135.0599976</v>
      </c>
      <c r="H93" s="8">
        <v>3.8118880119478928E-2</v>
      </c>
      <c r="I93" s="24"/>
      <c r="J93" s="24"/>
      <c r="K93" s="24"/>
      <c r="L93" s="24"/>
      <c r="M93" s="24"/>
    </row>
    <row r="94" spans="1:13" ht="18.75">
      <c r="A94" s="52" t="s">
        <v>40</v>
      </c>
      <c r="B94" s="52"/>
      <c r="C94" s="52"/>
      <c r="D94" s="15">
        <v>109345352.42</v>
      </c>
      <c r="E94" s="15">
        <v>91022943.790000007</v>
      </c>
      <c r="F94" s="8">
        <f t="shared" si="8"/>
        <v>7.7264661617369233E-5</v>
      </c>
      <c r="G94" s="15">
        <f t="shared" si="9"/>
        <v>18322408.629999995</v>
      </c>
      <c r="H94" s="8">
        <v>0.201294397512256</v>
      </c>
      <c r="I94" s="24"/>
      <c r="J94" s="24"/>
      <c r="K94" s="24"/>
      <c r="L94" s="24"/>
      <c r="M94" s="24"/>
    </row>
    <row r="95" spans="1:13">
      <c r="A95" s="4"/>
      <c r="B95" s="4"/>
      <c r="C95" s="4"/>
      <c r="D95" s="20"/>
      <c r="E95" s="20"/>
      <c r="F95" s="18"/>
      <c r="G95" s="15"/>
      <c r="H95" s="19"/>
      <c r="I95" s="24"/>
      <c r="J95" s="24"/>
      <c r="K95" s="24"/>
      <c r="L95" s="24"/>
      <c r="M95" s="24"/>
    </row>
    <row r="96" spans="1:13" ht="18.75">
      <c r="A96" s="28"/>
      <c r="B96" s="22"/>
      <c r="C96" s="29" t="s">
        <v>53</v>
      </c>
      <c r="D96" s="20"/>
      <c r="E96" s="20"/>
      <c r="F96" s="7"/>
      <c r="G96" s="15"/>
      <c r="H96" s="27"/>
      <c r="I96" s="24"/>
      <c r="J96" s="24"/>
      <c r="K96" s="24"/>
      <c r="L96" s="24"/>
      <c r="M96" s="24"/>
    </row>
    <row r="97" spans="1:13" ht="18.75">
      <c r="A97" s="52" t="s">
        <v>41</v>
      </c>
      <c r="B97" s="52"/>
      <c r="C97" s="52"/>
      <c r="D97" s="41">
        <v>9.8497265334904646E-2</v>
      </c>
      <c r="E97" s="47">
        <v>9.6475585937179101E-2</v>
      </c>
      <c r="F97" s="7" t="s">
        <v>20</v>
      </c>
      <c r="G97" s="21">
        <f t="shared" ref="G97:G107" si="10">D97-E97</f>
        <v>2.0216793977255454E-3</v>
      </c>
      <c r="H97" s="8">
        <v>2.0955347180186903E-2</v>
      </c>
      <c r="I97" s="24"/>
      <c r="J97" s="24"/>
      <c r="K97" s="24"/>
      <c r="L97" s="24"/>
      <c r="M97" s="24"/>
    </row>
    <row r="98" spans="1:13">
      <c r="A98" s="26"/>
      <c r="B98" s="26"/>
      <c r="C98" s="26" t="s">
        <v>6</v>
      </c>
      <c r="D98" s="41">
        <v>8.1234293571038632E-2</v>
      </c>
      <c r="E98" s="47">
        <v>8.55813921934927E-2</v>
      </c>
      <c r="F98" s="7" t="s">
        <v>20</v>
      </c>
      <c r="G98" s="21">
        <f t="shared" si="10"/>
        <v>-4.3470986224540681E-3</v>
      </c>
      <c r="H98" s="8">
        <v>-5.0794904254719588E-2</v>
      </c>
      <c r="I98" s="24"/>
      <c r="J98" s="24"/>
      <c r="K98" s="24"/>
      <c r="L98" s="24"/>
      <c r="M98" s="24"/>
    </row>
    <row r="99" spans="1:13">
      <c r="A99" s="52" t="s">
        <v>7</v>
      </c>
      <c r="B99" s="52"/>
      <c r="C99" s="52"/>
      <c r="D99" s="41">
        <v>8.8660578909705468E-2</v>
      </c>
      <c r="E99" s="47">
        <v>8.3905418624783401E-2</v>
      </c>
      <c r="F99" s="7" t="s">
        <v>20</v>
      </c>
      <c r="G99" s="21">
        <f t="shared" si="10"/>
        <v>4.7551602849220664E-3</v>
      </c>
      <c r="H99" s="8">
        <v>5.6672862883703198E-2</v>
      </c>
      <c r="I99" s="24"/>
      <c r="J99" s="24"/>
      <c r="K99" s="24"/>
      <c r="L99" s="24"/>
      <c r="M99" s="24"/>
    </row>
    <row r="100" spans="1:13">
      <c r="A100" s="26"/>
      <c r="B100" s="26"/>
      <c r="C100" s="26" t="s">
        <v>8</v>
      </c>
      <c r="D100" s="41">
        <v>0.11136231303157128</v>
      </c>
      <c r="E100" s="47">
        <v>0.10935673687788426</v>
      </c>
      <c r="F100" s="7" t="s">
        <v>20</v>
      </c>
      <c r="G100" s="21">
        <f t="shared" si="10"/>
        <v>2.0055761536870165E-3</v>
      </c>
      <c r="H100" s="8">
        <v>1.8339758582286429E-2</v>
      </c>
      <c r="I100" s="24"/>
      <c r="J100" s="24"/>
      <c r="K100" s="24"/>
      <c r="L100" s="24"/>
      <c r="M100" s="24"/>
    </row>
    <row r="101" spans="1:13">
      <c r="A101" s="52" t="s">
        <v>9</v>
      </c>
      <c r="B101" s="52"/>
      <c r="C101" s="52"/>
      <c r="D101" s="41">
        <v>9.6338151023807259E-2</v>
      </c>
      <c r="E101" s="47">
        <v>0.10051687445778711</v>
      </c>
      <c r="F101" s="7" t="s">
        <v>20</v>
      </c>
      <c r="G101" s="21">
        <f t="shared" si="10"/>
        <v>-4.1787234339798474E-3</v>
      </c>
      <c r="H101" s="8">
        <v>-4.1572357442677316E-2</v>
      </c>
      <c r="I101" s="24"/>
      <c r="J101" s="24"/>
      <c r="K101" s="24"/>
      <c r="L101" s="24"/>
      <c r="M101" s="24"/>
    </row>
    <row r="102" spans="1:13">
      <c r="A102" s="52" t="s">
        <v>10</v>
      </c>
      <c r="B102" s="52"/>
      <c r="C102" s="52"/>
      <c r="D102" s="41">
        <v>0.1101444556340818</v>
      </c>
      <c r="E102" s="47">
        <v>0.10227794722940796</v>
      </c>
      <c r="F102" s="7" t="s">
        <v>20</v>
      </c>
      <c r="G102" s="21">
        <f t="shared" si="10"/>
        <v>7.8665084046738443E-3</v>
      </c>
      <c r="H102" s="8">
        <v>7.6913045458659623E-2</v>
      </c>
      <c r="I102" s="24"/>
      <c r="J102" s="24"/>
      <c r="K102" s="15"/>
      <c r="L102" s="24"/>
      <c r="M102" s="24"/>
    </row>
    <row r="103" spans="1:13">
      <c r="A103" s="52" t="s">
        <v>11</v>
      </c>
      <c r="B103" s="52"/>
      <c r="C103" s="52"/>
      <c r="D103" s="41">
        <v>0.10160726847994273</v>
      </c>
      <c r="E103" s="47">
        <v>9.0479772613949225E-2</v>
      </c>
      <c r="F103" s="7" t="s">
        <v>20</v>
      </c>
      <c r="G103" s="21">
        <f t="shared" si="10"/>
        <v>1.11274958659935E-2</v>
      </c>
      <c r="H103" s="8">
        <v>0.12298324304451203</v>
      </c>
      <c r="I103" s="24"/>
      <c r="J103" s="62"/>
      <c r="K103" s="24"/>
      <c r="L103" s="24"/>
      <c r="M103" s="24"/>
    </row>
    <row r="104" spans="1:13">
      <c r="A104" s="52" t="s">
        <v>12</v>
      </c>
      <c r="B104" s="52"/>
      <c r="C104" s="52"/>
      <c r="D104" s="41">
        <v>0.10215052932097723</v>
      </c>
      <c r="E104" s="47">
        <v>9.7675845665219155E-2</v>
      </c>
      <c r="F104" s="7" t="s">
        <v>20</v>
      </c>
      <c r="G104" s="21">
        <f t="shared" si="10"/>
        <v>4.4746836557580799E-3</v>
      </c>
      <c r="H104" s="8">
        <v>4.5811568103489124E-2</v>
      </c>
      <c r="I104" s="24"/>
      <c r="J104" s="24"/>
      <c r="K104" s="24"/>
      <c r="L104" s="24"/>
      <c r="M104" s="24"/>
    </row>
    <row r="105" spans="1:13">
      <c r="A105" s="52" t="s">
        <v>23</v>
      </c>
      <c r="B105" s="52"/>
      <c r="C105" s="52"/>
      <c r="D105" s="41">
        <v>9.9683578199701195E-2</v>
      </c>
      <c r="E105" s="47">
        <v>9.3675925712205524E-2</v>
      </c>
      <c r="F105" s="7" t="s">
        <v>20</v>
      </c>
      <c r="G105" s="21">
        <f t="shared" si="10"/>
        <v>6.007652487495671E-3</v>
      </c>
      <c r="H105" s="8">
        <v>6.4132299113355898E-2</v>
      </c>
      <c r="I105" s="24"/>
      <c r="J105" s="24"/>
      <c r="K105" s="24"/>
      <c r="L105" s="24"/>
      <c r="M105" s="24"/>
    </row>
    <row r="106" spans="1:13">
      <c r="A106" s="52" t="s">
        <v>37</v>
      </c>
      <c r="B106" s="52"/>
      <c r="C106" s="52"/>
      <c r="D106" s="41">
        <v>0.10327869685811475</v>
      </c>
      <c r="E106" s="47">
        <v>0.10136799858251644</v>
      </c>
      <c r="F106" s="7" t="s">
        <v>20</v>
      </c>
      <c r="G106" s="21">
        <f t="shared" si="10"/>
        <v>1.9106982755983104E-3</v>
      </c>
      <c r="H106" s="8">
        <v>1.8849126966267837E-2</v>
      </c>
      <c r="I106" s="24"/>
      <c r="J106" s="24"/>
      <c r="K106" s="24"/>
      <c r="L106" s="24"/>
      <c r="M106" s="24"/>
    </row>
    <row r="107" spans="1:13">
      <c r="A107" s="52" t="s">
        <v>38</v>
      </c>
      <c r="B107" s="52"/>
      <c r="C107" s="52"/>
      <c r="D107" s="41">
        <v>8.5431800684389714E-2</v>
      </c>
      <c r="E107" s="47">
        <v>8.2646311539643622E-2</v>
      </c>
      <c r="F107" s="7" t="s">
        <v>20</v>
      </c>
      <c r="G107" s="21">
        <f t="shared" si="10"/>
        <v>2.7854891447460922E-3</v>
      </c>
      <c r="H107" s="8">
        <v>3.370373211888536E-2</v>
      </c>
      <c r="I107" s="24"/>
      <c r="J107" s="24"/>
      <c r="K107" s="24"/>
      <c r="L107" s="24"/>
      <c r="M107" s="24"/>
    </row>
    <row r="108" spans="1:13" ht="18.75">
      <c r="A108" s="52" t="s">
        <v>42</v>
      </c>
      <c r="B108" s="52"/>
      <c r="C108" s="52"/>
      <c r="D108" s="41">
        <v>0.1014</v>
      </c>
      <c r="E108" s="47">
        <v>0.10199999999999999</v>
      </c>
      <c r="F108" s="7" t="s">
        <v>20</v>
      </c>
      <c r="G108" s="21">
        <f>D108-E108</f>
        <v>-5.9999999999998943E-4</v>
      </c>
      <c r="H108" s="8">
        <v>-5.8823529411763673E-3</v>
      </c>
      <c r="I108" s="24"/>
      <c r="J108" s="24"/>
      <c r="K108" s="24"/>
      <c r="L108" s="24"/>
      <c r="M108" s="24"/>
    </row>
    <row r="109" spans="1:13">
      <c r="A109" s="4"/>
      <c r="B109" s="4"/>
      <c r="C109" s="4"/>
      <c r="D109" s="20"/>
      <c r="E109" s="20"/>
      <c r="F109" s="18"/>
      <c r="G109" s="15"/>
      <c r="H109" s="19"/>
      <c r="I109" s="24"/>
      <c r="J109" s="24"/>
      <c r="K109" s="24"/>
      <c r="L109" s="24"/>
      <c r="M109" s="24"/>
    </row>
    <row r="110" spans="1:13" ht="18.75" customHeight="1">
      <c r="A110" s="28"/>
      <c r="B110" s="22"/>
      <c r="C110" s="29" t="s">
        <v>67</v>
      </c>
      <c r="D110" s="20"/>
      <c r="E110" s="20"/>
      <c r="F110" s="7"/>
      <c r="G110" s="15"/>
      <c r="H110" s="8"/>
      <c r="I110" s="24"/>
      <c r="J110" s="24"/>
      <c r="K110" s="24"/>
      <c r="L110" s="24"/>
      <c r="M110" s="24"/>
    </row>
    <row r="111" spans="1:13">
      <c r="A111" s="53" t="s">
        <v>43</v>
      </c>
      <c r="B111" s="53"/>
      <c r="C111" s="53"/>
      <c r="D111" s="15">
        <v>25671</v>
      </c>
      <c r="E111" s="15">
        <v>25354</v>
      </c>
      <c r="F111" s="7" t="s">
        <v>20</v>
      </c>
      <c r="G111" s="15">
        <f>D111-E111</f>
        <v>317</v>
      </c>
      <c r="H111" s="8">
        <v>1.2502958113118245E-2</v>
      </c>
      <c r="I111" s="24"/>
      <c r="J111" s="24"/>
      <c r="K111" s="24"/>
      <c r="L111" s="24"/>
      <c r="M111" s="24"/>
    </row>
    <row r="112" spans="1:13">
      <c r="A112" s="53" t="s">
        <v>44</v>
      </c>
      <c r="B112" s="53"/>
      <c r="C112" s="53"/>
      <c r="D112" s="15">
        <v>17987</v>
      </c>
      <c r="E112" s="15">
        <v>17687</v>
      </c>
      <c r="F112" s="7" t="s">
        <v>20</v>
      </c>
      <c r="G112" s="15">
        <f>D112-E112</f>
        <v>300</v>
      </c>
      <c r="H112" s="8">
        <v>1.6961610222197093E-2</v>
      </c>
      <c r="I112" s="24"/>
      <c r="J112" s="24"/>
      <c r="K112" s="24"/>
      <c r="L112" s="24"/>
      <c r="M112" s="24"/>
    </row>
    <row r="113" spans="1:13">
      <c r="A113" s="30"/>
      <c r="B113" s="30"/>
      <c r="C113" s="30"/>
      <c r="D113" s="15"/>
      <c r="E113" s="15"/>
      <c r="F113" s="7"/>
      <c r="G113" s="15"/>
      <c r="H113" s="8"/>
      <c r="I113" s="24"/>
      <c r="J113" s="24"/>
      <c r="K113" s="24"/>
      <c r="L113" s="24"/>
      <c r="M113" s="24"/>
    </row>
    <row r="114" spans="1:13">
      <c r="A114" s="28"/>
      <c r="B114" s="22"/>
      <c r="C114" s="29" t="s">
        <v>77</v>
      </c>
      <c r="D114" s="28"/>
      <c r="E114" s="18"/>
      <c r="F114" s="7"/>
      <c r="G114" s="15"/>
      <c r="H114" s="8"/>
      <c r="I114" s="24"/>
      <c r="J114" s="24"/>
      <c r="K114" s="24"/>
      <c r="L114" s="24"/>
      <c r="M114" s="24"/>
    </row>
    <row r="115" spans="1:13">
      <c r="A115" s="53" t="s">
        <v>43</v>
      </c>
      <c r="B115" s="53"/>
      <c r="C115" s="53"/>
      <c r="D115" s="15">
        <v>46067</v>
      </c>
      <c r="E115" s="15">
        <v>44799</v>
      </c>
      <c r="F115" s="7" t="s">
        <v>20</v>
      </c>
      <c r="G115" s="15">
        <f>D115-E115</f>
        <v>1268</v>
      </c>
      <c r="H115" s="8">
        <v>2.830420321882185E-2</v>
      </c>
      <c r="I115" s="24"/>
      <c r="J115" s="24"/>
      <c r="K115" s="24"/>
      <c r="L115" s="24"/>
      <c r="M115" s="24"/>
    </row>
    <row r="116" spans="1:13">
      <c r="A116" s="53" t="s">
        <v>44</v>
      </c>
      <c r="B116" s="53"/>
      <c r="C116" s="53"/>
      <c r="D116" s="15">
        <v>15877</v>
      </c>
      <c r="E116" s="15">
        <v>15535</v>
      </c>
      <c r="F116" s="7" t="s">
        <v>20</v>
      </c>
      <c r="G116" s="15">
        <f>D116-E116</f>
        <v>342</v>
      </c>
      <c r="H116" s="8">
        <v>2.2014805278403604E-2</v>
      </c>
      <c r="I116" s="24"/>
      <c r="J116" s="24"/>
      <c r="K116" s="24"/>
      <c r="L116" s="24"/>
      <c r="M116" s="24"/>
    </row>
    <row r="117" spans="1:13">
      <c r="A117" s="22"/>
      <c r="B117" s="22"/>
      <c r="C117" s="30"/>
      <c r="D117" s="20"/>
      <c r="E117" s="20"/>
      <c r="F117" s="7"/>
      <c r="G117" s="15"/>
      <c r="H117" s="8"/>
      <c r="I117" s="24"/>
      <c r="J117" s="24"/>
      <c r="K117" s="24"/>
      <c r="L117" s="24"/>
      <c r="M117" s="24"/>
    </row>
    <row r="118" spans="1:13">
      <c r="A118" s="28"/>
      <c r="B118" s="22"/>
      <c r="C118" s="29" t="s">
        <v>66</v>
      </c>
      <c r="D118" s="20"/>
      <c r="E118" s="20"/>
      <c r="F118" s="18"/>
      <c r="G118" s="18"/>
      <c r="H118" s="18"/>
      <c r="I118" s="24"/>
      <c r="J118" s="24"/>
      <c r="K118" s="24"/>
      <c r="L118" s="24"/>
      <c r="M118" s="24"/>
    </row>
    <row r="119" spans="1:13">
      <c r="A119" s="53" t="s">
        <v>45</v>
      </c>
      <c r="B119" s="53"/>
      <c r="C119" s="53"/>
      <c r="D119" s="15">
        <v>253670</v>
      </c>
      <c r="E119" s="15">
        <v>249625</v>
      </c>
      <c r="F119" s="7" t="s">
        <v>20</v>
      </c>
      <c r="G119" s="15">
        <f>D119-E119</f>
        <v>4045</v>
      </c>
      <c r="H119" s="8">
        <v>1.6204306459689535E-2</v>
      </c>
      <c r="I119" s="24"/>
      <c r="J119" s="24"/>
      <c r="K119" s="24"/>
      <c r="L119" s="24"/>
      <c r="M119" s="24"/>
    </row>
    <row r="120" spans="1:13">
      <c r="A120" s="53" t="s">
        <v>46</v>
      </c>
      <c r="B120" s="53"/>
      <c r="C120" s="53"/>
      <c r="D120" s="15">
        <v>72</v>
      </c>
      <c r="E120" s="15">
        <v>71</v>
      </c>
      <c r="F120" s="7" t="s">
        <v>20</v>
      </c>
      <c r="G120" s="15">
        <f>D120-E120</f>
        <v>1</v>
      </c>
      <c r="H120" s="8">
        <v>1.4084507042253521E-2</v>
      </c>
      <c r="I120" s="24"/>
      <c r="J120" s="24"/>
      <c r="K120" s="24"/>
      <c r="L120" s="24"/>
      <c r="M120" s="24"/>
    </row>
    <row r="121" spans="1:13">
      <c r="A121" s="53" t="s">
        <v>47</v>
      </c>
      <c r="B121" s="53"/>
      <c r="C121" s="53"/>
      <c r="D121" s="15">
        <v>242771</v>
      </c>
      <c r="E121" s="15">
        <v>238766</v>
      </c>
      <c r="F121" s="7" t="s">
        <v>20</v>
      </c>
      <c r="G121" s="15">
        <f>D121-E121</f>
        <v>4005</v>
      </c>
      <c r="H121" s="8">
        <v>1.6773745005570308E-2</v>
      </c>
      <c r="I121" s="24"/>
      <c r="J121" s="24"/>
      <c r="K121" s="24"/>
      <c r="L121" s="24"/>
      <c r="M121" s="24"/>
    </row>
    <row r="122" spans="1:13">
      <c r="A122" s="29"/>
      <c r="B122" s="29"/>
      <c r="C122" s="29" t="s">
        <v>48</v>
      </c>
      <c r="D122" s="15">
        <v>53783346119.519997</v>
      </c>
      <c r="E122" s="15">
        <v>52460338119.029999</v>
      </c>
      <c r="F122" s="7" t="s">
        <v>20</v>
      </c>
      <c r="G122" s="15">
        <f>D122-E122</f>
        <v>1323008000.4899979</v>
      </c>
      <c r="H122" s="8">
        <v>2.5219204601544046E-2</v>
      </c>
      <c r="I122" s="24"/>
      <c r="J122" s="24"/>
      <c r="K122" s="24"/>
      <c r="L122" s="24"/>
      <c r="M122" s="24"/>
    </row>
    <row r="123" spans="1:13" ht="18" thickBot="1">
      <c r="A123" s="33" t="s">
        <v>49</v>
      </c>
      <c r="B123" s="37"/>
      <c r="C123" s="34"/>
      <c r="D123" s="34"/>
      <c r="E123" s="35"/>
      <c r="F123" s="34"/>
      <c r="G123" s="34"/>
      <c r="H123" s="36"/>
      <c r="I123" s="4"/>
      <c r="J123" s="4"/>
      <c r="K123" s="4"/>
    </row>
    <row r="124" spans="1:13" ht="18.75" thickTop="1" thickBot="1">
      <c r="A124" s="58" t="s">
        <v>54</v>
      </c>
      <c r="B124" s="58"/>
      <c r="C124" s="58"/>
      <c r="D124" s="59"/>
      <c r="E124" s="38"/>
      <c r="F124" s="34"/>
      <c r="G124" s="34"/>
      <c r="H124" s="36"/>
      <c r="I124" s="4"/>
    </row>
    <row r="125" spans="1:13" ht="18.75" customHeight="1" thickTop="1">
      <c r="A125" s="55" t="s">
        <v>55</v>
      </c>
      <c r="B125" s="55"/>
      <c r="C125" s="55"/>
      <c r="D125" s="55"/>
      <c r="E125" s="55"/>
      <c r="F125" s="55"/>
      <c r="G125" s="55"/>
      <c r="H125" s="55"/>
      <c r="I125" s="4"/>
      <c r="J125" s="25"/>
    </row>
    <row r="126" spans="1:13" ht="17.25" customHeight="1">
      <c r="A126" s="55" t="s">
        <v>56</v>
      </c>
      <c r="B126" s="55"/>
      <c r="C126" s="55"/>
      <c r="D126" s="55"/>
      <c r="E126" s="55"/>
      <c r="F126" s="55"/>
      <c r="G126" s="55"/>
      <c r="H126" s="55"/>
      <c r="I126" s="4"/>
      <c r="J126" s="5"/>
    </row>
    <row r="127" spans="1:13" ht="17.25" customHeight="1">
      <c r="A127" s="57" t="s">
        <v>57</v>
      </c>
      <c r="B127" s="57"/>
      <c r="C127" s="57"/>
      <c r="D127" s="57"/>
      <c r="E127" s="57"/>
      <c r="F127" s="57"/>
      <c r="G127" s="57"/>
      <c r="H127" s="57"/>
      <c r="I127" s="4"/>
    </row>
    <row r="128" spans="1:13" ht="24" customHeight="1">
      <c r="A128" s="61" t="s">
        <v>65</v>
      </c>
      <c r="B128" s="61"/>
      <c r="C128" s="61"/>
      <c r="D128" s="61"/>
      <c r="E128" s="61"/>
      <c r="F128" s="61"/>
      <c r="G128" s="61"/>
      <c r="H128" s="61"/>
      <c r="I128" s="4"/>
    </row>
    <row r="129" spans="1:9" ht="22.5" customHeight="1">
      <c r="A129" s="61" t="s">
        <v>58</v>
      </c>
      <c r="B129" s="61"/>
      <c r="C129" s="61"/>
      <c r="D129" s="61"/>
      <c r="E129" s="61"/>
      <c r="F129" s="61"/>
      <c r="G129" s="61"/>
      <c r="H129" s="61"/>
      <c r="I129" s="4"/>
    </row>
    <row r="130" spans="1:9" ht="17.25" customHeight="1">
      <c r="A130" s="61" t="s">
        <v>59</v>
      </c>
      <c r="B130" s="61"/>
      <c r="C130" s="39"/>
      <c r="D130" s="39"/>
      <c r="E130" s="39"/>
      <c r="F130" s="39"/>
      <c r="G130" s="39"/>
      <c r="H130" s="39"/>
      <c r="I130" s="4"/>
    </row>
    <row r="131" spans="1:9" ht="17.25" customHeight="1">
      <c r="A131" s="61" t="s">
        <v>60</v>
      </c>
      <c r="B131" s="61"/>
      <c r="C131" s="61"/>
      <c r="D131" s="61"/>
      <c r="E131" s="61"/>
      <c r="F131" s="61"/>
      <c r="G131" s="61"/>
      <c r="H131" s="61"/>
      <c r="I131" s="4"/>
    </row>
    <row r="132" spans="1:9" ht="17.25" customHeight="1">
      <c r="A132" s="57" t="s">
        <v>61</v>
      </c>
      <c r="B132" s="57"/>
      <c r="C132" s="57"/>
      <c r="D132" s="57"/>
      <c r="E132" s="57"/>
      <c r="F132" s="57"/>
      <c r="G132" s="57"/>
      <c r="H132" s="57"/>
      <c r="I132" s="4"/>
    </row>
    <row r="133" spans="1:9" ht="17.25" customHeight="1">
      <c r="A133" s="57" t="s">
        <v>62</v>
      </c>
      <c r="B133" s="57"/>
      <c r="C133" s="57"/>
      <c r="D133" s="57"/>
      <c r="E133" s="57"/>
      <c r="F133" s="57"/>
      <c r="G133" s="57"/>
      <c r="H133" s="57"/>
      <c r="I133" s="4"/>
    </row>
    <row r="134" spans="1:9" ht="17.25" customHeight="1">
      <c r="A134" s="57" t="s">
        <v>63</v>
      </c>
      <c r="B134" s="57"/>
      <c r="C134" s="57"/>
      <c r="D134" s="57"/>
      <c r="E134" s="57"/>
      <c r="F134" s="57"/>
      <c r="G134" s="57"/>
      <c r="H134" s="57"/>
      <c r="I134" s="4"/>
    </row>
    <row r="135" spans="1:9" ht="24.75" customHeight="1">
      <c r="A135" s="57" t="s">
        <v>64</v>
      </c>
      <c r="B135" s="57"/>
      <c r="C135" s="57"/>
      <c r="D135" s="57"/>
      <c r="E135" s="57"/>
      <c r="F135" s="57"/>
      <c r="G135" s="57"/>
      <c r="H135" s="40"/>
      <c r="I135" s="4"/>
    </row>
    <row r="136" spans="1:9">
      <c r="A136" s="60" t="s">
        <v>50</v>
      </c>
      <c r="B136" s="60"/>
      <c r="C136" s="37"/>
      <c r="D136" s="37"/>
      <c r="E136" s="37"/>
      <c r="F136" s="37"/>
      <c r="G136" s="37"/>
      <c r="H136" s="37"/>
      <c r="I136" s="4"/>
    </row>
    <row r="137" spans="1:9">
      <c r="A137" s="50" t="s">
        <v>51</v>
      </c>
      <c r="B137" s="50"/>
      <c r="C137" s="37"/>
      <c r="D137" s="37"/>
      <c r="E137" s="37"/>
      <c r="F137" s="37"/>
      <c r="G137" s="37"/>
      <c r="H137" s="37"/>
    </row>
  </sheetData>
  <mergeCells count="84">
    <mergeCell ref="A124:D124"/>
    <mergeCell ref="A136:B136"/>
    <mergeCell ref="A135:G135"/>
    <mergeCell ref="A128:H128"/>
    <mergeCell ref="A129:H129"/>
    <mergeCell ref="A131:H131"/>
    <mergeCell ref="A132:H132"/>
    <mergeCell ref="A133:H133"/>
    <mergeCell ref="A130:B130"/>
    <mergeCell ref="A121:C121"/>
    <mergeCell ref="A125:H125"/>
    <mergeCell ref="A3:C3"/>
    <mergeCell ref="A2:C2"/>
    <mergeCell ref="A134:H134"/>
    <mergeCell ref="A127:H127"/>
    <mergeCell ref="A107:C107"/>
    <mergeCell ref="A108:C108"/>
    <mergeCell ref="A111:C111"/>
    <mergeCell ref="A112:C112"/>
    <mergeCell ref="A115:C115"/>
    <mergeCell ref="A126:H126"/>
    <mergeCell ref="A106:C106"/>
    <mergeCell ref="A91:C91"/>
    <mergeCell ref="A92:C92"/>
    <mergeCell ref="A93:C93"/>
    <mergeCell ref="A116:C116"/>
    <mergeCell ref="A119:C119"/>
    <mergeCell ref="A94:C94"/>
    <mergeCell ref="A97:C97"/>
    <mergeCell ref="A99:C99"/>
    <mergeCell ref="A101:C101"/>
    <mergeCell ref="A102:C102"/>
    <mergeCell ref="A120:C120"/>
    <mergeCell ref="A90:C90"/>
    <mergeCell ref="A72:C72"/>
    <mergeCell ref="A73:C73"/>
    <mergeCell ref="A74:C74"/>
    <mergeCell ref="A77:C77"/>
    <mergeCell ref="A81:C81"/>
    <mergeCell ref="A83:C83"/>
    <mergeCell ref="A85:C85"/>
    <mergeCell ref="A86:C86"/>
    <mergeCell ref="A87:C87"/>
    <mergeCell ref="A88:C88"/>
    <mergeCell ref="A89:C89"/>
    <mergeCell ref="A103:C103"/>
    <mergeCell ref="A104:C104"/>
    <mergeCell ref="A105:C105"/>
    <mergeCell ref="A47:C47"/>
    <mergeCell ref="A48:C48"/>
    <mergeCell ref="A49:C49"/>
    <mergeCell ref="A70:C70"/>
    <mergeCell ref="A55:C55"/>
    <mergeCell ref="A56:C56"/>
    <mergeCell ref="A57:C57"/>
    <mergeCell ref="A58:C58"/>
    <mergeCell ref="A59:C59"/>
    <mergeCell ref="A60:C60"/>
    <mergeCell ref="A61:C61"/>
    <mergeCell ref="A62:C62"/>
    <mergeCell ref="A65:C65"/>
    <mergeCell ref="A66:C66"/>
    <mergeCell ref="A67:C67"/>
    <mergeCell ref="A38:C38"/>
    <mergeCell ref="A41:C41"/>
    <mergeCell ref="A43:C43"/>
    <mergeCell ref="A45:C45"/>
    <mergeCell ref="A46:C46"/>
    <mergeCell ref="A137:B137"/>
    <mergeCell ref="A28:C28"/>
    <mergeCell ref="A7:C7"/>
    <mergeCell ref="A9:C9"/>
    <mergeCell ref="A11:C11"/>
    <mergeCell ref="A12:C12"/>
    <mergeCell ref="A13:C13"/>
    <mergeCell ref="A14:C14"/>
    <mergeCell ref="A22:C22"/>
    <mergeCell ref="A24:C24"/>
    <mergeCell ref="A26:C26"/>
    <mergeCell ref="A27:C27"/>
    <mergeCell ref="A54:C54"/>
    <mergeCell ref="A29:C29"/>
    <mergeCell ref="A35:C35"/>
    <mergeCell ref="A37:C37"/>
  </mergeCells>
  <printOptions horizontalCentered="1"/>
  <pageMargins left="0.39370078740157499" right="0" top="0.74803149606299202" bottom="0.74803149606299202" header="0" footer="0"/>
  <pageSetup scale="57" fitToHeight="2" orientation="portrait" r:id="rId1"/>
  <rowBreaks count="2" manualBreakCount="2">
    <brk id="62" max="8" man="1"/>
    <brk id="10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E7ED6-3B3E-4648-915B-FB7B380CBE24}">
  <sheetPr>
    <pageSetUpPr fitToPage="1"/>
  </sheetPr>
  <dimension ref="A1:M138"/>
  <sheetViews>
    <sheetView showGridLines="0" view="pageBreakPreview" zoomScaleSheetLayoutView="100" workbookViewId="0">
      <selection activeCell="A2" sqref="A2:C3"/>
    </sheetView>
  </sheetViews>
  <sheetFormatPr defaultColWidth="11.42578125" defaultRowHeight="17.25"/>
  <cols>
    <col min="1" max="1" width="11.42578125" style="1" customWidth="1"/>
    <col min="2" max="2" width="26.28515625" style="1" customWidth="1"/>
    <col min="3" max="3" width="11.42578125" style="1"/>
    <col min="4" max="4" width="24.28515625" style="1" bestFit="1" customWidth="1"/>
    <col min="5" max="5" width="22.7109375" style="1" bestFit="1" customWidth="1"/>
    <col min="6" max="6" width="17.42578125" style="1" bestFit="1" customWidth="1"/>
    <col min="7" max="7" width="22.140625" style="1" customWidth="1"/>
    <col min="8" max="8" width="14" style="1" customWidth="1"/>
    <col min="9" max="9" width="6.7109375" style="1" customWidth="1"/>
    <col min="10" max="10" width="19.85546875" style="1" customWidth="1"/>
    <col min="11" max="11" width="13.42578125" style="1" customWidth="1"/>
    <col min="12" max="12" width="12.7109375" style="1" bestFit="1" customWidth="1"/>
    <col min="13" max="13" width="12.140625" style="1" bestFit="1" customWidth="1"/>
    <col min="14" max="16384" width="11.42578125" style="1"/>
  </cols>
  <sheetData>
    <row r="1" spans="1:13" ht="45" customHeight="1"/>
    <row r="2" spans="1:13" ht="17.25" customHeight="1">
      <c r="A2" s="56" t="s">
        <v>78</v>
      </c>
      <c r="B2" s="56"/>
      <c r="C2" s="56"/>
      <c r="D2" s="2"/>
      <c r="E2" s="2"/>
      <c r="F2" s="2"/>
      <c r="G2" s="2"/>
      <c r="H2" s="3" t="s">
        <v>0</v>
      </c>
      <c r="I2" s="3"/>
      <c r="J2" s="2"/>
    </row>
    <row r="3" spans="1:13" ht="23.25">
      <c r="A3" s="56" t="s">
        <v>79</v>
      </c>
      <c r="B3" s="56"/>
      <c r="C3" s="56"/>
      <c r="D3" s="4"/>
      <c r="E3" s="4"/>
      <c r="F3" s="4"/>
      <c r="G3" s="4"/>
      <c r="H3" s="9" t="s">
        <v>80</v>
      </c>
      <c r="I3" s="9"/>
      <c r="J3" s="4"/>
    </row>
    <row r="4" spans="1:13">
      <c r="A4" s="2"/>
      <c r="B4" s="2"/>
      <c r="C4" s="2"/>
      <c r="D4" s="23" t="s">
        <v>81</v>
      </c>
      <c r="E4" s="23" t="s">
        <v>82</v>
      </c>
      <c r="F4" s="10" t="s">
        <v>1</v>
      </c>
      <c r="G4" s="11" t="s">
        <v>2</v>
      </c>
      <c r="H4" s="4"/>
      <c r="I4" s="4"/>
      <c r="J4" s="4"/>
    </row>
    <row r="5" spans="1:13">
      <c r="A5" s="2"/>
      <c r="B5" s="2"/>
      <c r="C5" s="2"/>
      <c r="D5" s="2"/>
      <c r="E5" s="2"/>
      <c r="F5" s="12"/>
      <c r="G5" s="11" t="s">
        <v>3</v>
      </c>
      <c r="H5" s="13" t="s">
        <v>4</v>
      </c>
      <c r="I5" s="13"/>
      <c r="J5" s="4"/>
    </row>
    <row r="6" spans="1:13" ht="18.75">
      <c r="A6" s="28"/>
      <c r="B6" s="22"/>
      <c r="C6" s="29" t="s">
        <v>71</v>
      </c>
      <c r="D6" s="15">
        <f>+D7+D15+D19</f>
        <v>5345459</v>
      </c>
      <c r="E6" s="15">
        <v>5286800</v>
      </c>
      <c r="F6" s="8">
        <f t="shared" ref="F6:F19" si="0">D6/D$6</f>
        <v>1</v>
      </c>
      <c r="G6" s="15">
        <f t="shared" ref="G6:G19" si="1">D6-E6</f>
        <v>58659</v>
      </c>
      <c r="H6" s="8">
        <f t="shared" ref="H6:H19" si="2">G6/E6</f>
        <v>1.1095369599757888E-2</v>
      </c>
      <c r="I6" s="24"/>
      <c r="J6" s="24"/>
      <c r="K6" s="24"/>
      <c r="L6" s="24"/>
      <c r="M6" s="24"/>
    </row>
    <row r="7" spans="1:13">
      <c r="A7" s="52" t="s">
        <v>5</v>
      </c>
      <c r="B7" s="52"/>
      <c r="C7" s="52"/>
      <c r="D7" s="15">
        <f>+SUM(D8:D14)</f>
        <v>5068723</v>
      </c>
      <c r="E7" s="15">
        <v>5012033</v>
      </c>
      <c r="F7" s="8">
        <f t="shared" si="0"/>
        <v>0.94822970300585974</v>
      </c>
      <c r="G7" s="15">
        <f t="shared" si="1"/>
        <v>56690</v>
      </c>
      <c r="H7" s="8">
        <f t="shared" si="2"/>
        <v>1.1310779478107985E-2</v>
      </c>
      <c r="I7" s="24"/>
      <c r="J7" s="24"/>
      <c r="K7" s="24"/>
      <c r="L7" s="24"/>
      <c r="M7" s="24"/>
    </row>
    <row r="8" spans="1:13">
      <c r="A8" s="26"/>
      <c r="B8" s="26"/>
      <c r="C8" s="26" t="s">
        <v>6</v>
      </c>
      <c r="D8" s="6">
        <v>102018</v>
      </c>
      <c r="E8" s="6">
        <v>100365</v>
      </c>
      <c r="F8" s="8">
        <f t="shared" si="0"/>
        <v>1.9084984095846587E-2</v>
      </c>
      <c r="G8" s="15">
        <f t="shared" si="1"/>
        <v>1653</v>
      </c>
      <c r="H8" s="8">
        <f t="shared" si="2"/>
        <v>1.6469884920041849E-2</v>
      </c>
      <c r="I8" s="24"/>
      <c r="J8" s="24"/>
      <c r="K8" s="24"/>
      <c r="L8" s="24"/>
      <c r="M8" s="24"/>
    </row>
    <row r="9" spans="1:13">
      <c r="A9" s="52" t="s">
        <v>7</v>
      </c>
      <c r="B9" s="52"/>
      <c r="C9" s="52"/>
      <c r="D9" s="6">
        <v>1508688</v>
      </c>
      <c r="E9" s="6">
        <v>1493892</v>
      </c>
      <c r="F9" s="8">
        <f t="shared" si="0"/>
        <v>0.282237315822645</v>
      </c>
      <c r="G9" s="15">
        <f t="shared" si="1"/>
        <v>14796</v>
      </c>
      <c r="H9" s="8">
        <f t="shared" si="2"/>
        <v>9.9043304335253157E-3</v>
      </c>
      <c r="I9" s="24"/>
      <c r="J9" s="24"/>
      <c r="K9" s="24"/>
      <c r="L9" s="24"/>
      <c r="M9" s="24"/>
    </row>
    <row r="10" spans="1:13">
      <c r="A10" s="26"/>
      <c r="B10" s="26"/>
      <c r="C10" s="26" t="s">
        <v>8</v>
      </c>
      <c r="D10" s="6">
        <v>18147</v>
      </c>
      <c r="E10" s="6">
        <v>17155</v>
      </c>
      <c r="F10" s="8">
        <f t="shared" si="0"/>
        <v>3.3948441097387521E-3</v>
      </c>
      <c r="G10" s="15">
        <f t="shared" si="1"/>
        <v>992</v>
      </c>
      <c r="H10" s="8">
        <f t="shared" si="2"/>
        <v>5.7825706791023022E-2</v>
      </c>
      <c r="I10" s="24"/>
      <c r="J10" s="24"/>
      <c r="K10" s="24"/>
      <c r="L10" s="24"/>
      <c r="M10" s="24"/>
    </row>
    <row r="11" spans="1:13">
      <c r="A11" s="52" t="s">
        <v>9</v>
      </c>
      <c r="B11" s="52"/>
      <c r="C11" s="52"/>
      <c r="D11" s="6">
        <v>1612292</v>
      </c>
      <c r="E11" s="6">
        <v>1593054</v>
      </c>
      <c r="F11" s="8">
        <f t="shared" si="0"/>
        <v>0.30161900035151329</v>
      </c>
      <c r="G11" s="15">
        <f t="shared" si="1"/>
        <v>19238</v>
      </c>
      <c r="H11" s="8">
        <f t="shared" si="2"/>
        <v>1.2076175697747847E-2</v>
      </c>
      <c r="I11" s="24"/>
      <c r="J11" s="24"/>
      <c r="K11" s="24"/>
      <c r="L11" s="24"/>
      <c r="M11" s="24"/>
    </row>
    <row r="12" spans="1:13">
      <c r="A12" s="52" t="s">
        <v>10</v>
      </c>
      <c r="B12" s="52"/>
      <c r="C12" s="52"/>
      <c r="D12" s="6">
        <v>708500</v>
      </c>
      <c r="E12" s="6">
        <v>698849</v>
      </c>
      <c r="F12" s="8">
        <f t="shared" si="0"/>
        <v>0.13254240655479727</v>
      </c>
      <c r="G12" s="15">
        <f t="shared" si="1"/>
        <v>9651</v>
      </c>
      <c r="H12" s="8">
        <f t="shared" si="2"/>
        <v>1.380985019653745E-2</v>
      </c>
      <c r="I12" s="24"/>
      <c r="J12" s="24"/>
      <c r="K12" s="24"/>
      <c r="L12" s="24"/>
      <c r="M12" s="24"/>
    </row>
    <row r="13" spans="1:13">
      <c r="A13" s="52" t="s">
        <v>11</v>
      </c>
      <c r="B13" s="52"/>
      <c r="C13" s="52"/>
      <c r="D13" s="6">
        <v>34684</v>
      </c>
      <c r="E13" s="6">
        <v>34518</v>
      </c>
      <c r="F13" s="8">
        <f t="shared" si="0"/>
        <v>6.4884979942788825E-3</v>
      </c>
      <c r="G13" s="15">
        <f t="shared" si="1"/>
        <v>166</v>
      </c>
      <c r="H13" s="8">
        <f t="shared" si="2"/>
        <v>4.8090851150124573E-3</v>
      </c>
      <c r="I13" s="24"/>
      <c r="J13" s="24"/>
      <c r="K13" s="24"/>
      <c r="L13" s="24"/>
      <c r="M13" s="24"/>
    </row>
    <row r="14" spans="1:13">
      <c r="A14" s="52" t="s">
        <v>12</v>
      </c>
      <c r="B14" s="52"/>
      <c r="C14" s="52"/>
      <c r="D14" s="6">
        <v>1084394</v>
      </c>
      <c r="E14" s="6">
        <v>1074200</v>
      </c>
      <c r="F14" s="8">
        <f t="shared" si="0"/>
        <v>0.20286265407703996</v>
      </c>
      <c r="G14" s="15">
        <f t="shared" si="1"/>
        <v>10194</v>
      </c>
      <c r="H14" s="8">
        <f t="shared" si="2"/>
        <v>9.4898529137963129E-3</v>
      </c>
      <c r="I14" s="24"/>
      <c r="J14" s="24"/>
      <c r="K14" s="24"/>
      <c r="L14" s="24"/>
      <c r="M14" s="24"/>
    </row>
    <row r="15" spans="1:13">
      <c r="A15" s="26"/>
      <c r="B15" s="26"/>
      <c r="C15" s="26" t="s">
        <v>13</v>
      </c>
      <c r="D15" s="15">
        <f>+SUM(D16:D18)</f>
        <v>165982</v>
      </c>
      <c r="E15" s="15">
        <v>164152</v>
      </c>
      <c r="F15" s="8">
        <f t="shared" si="0"/>
        <v>3.1051028545911585E-2</v>
      </c>
      <c r="G15" s="15">
        <f t="shared" si="1"/>
        <v>1830</v>
      </c>
      <c r="H15" s="8">
        <f t="shared" si="2"/>
        <v>1.1148204103513816E-2</v>
      </c>
      <c r="I15" s="24"/>
      <c r="J15" s="24"/>
      <c r="K15" s="24"/>
      <c r="L15" s="24"/>
      <c r="M15" s="24"/>
    </row>
    <row r="16" spans="1:13" ht="18.75">
      <c r="A16" s="26"/>
      <c r="B16" s="26"/>
      <c r="C16" s="26" t="s">
        <v>14</v>
      </c>
      <c r="D16" s="6">
        <v>1357</v>
      </c>
      <c r="E16" s="6">
        <v>1357</v>
      </c>
      <c r="F16" s="8">
        <f t="shared" si="0"/>
        <v>2.5386033266740985E-4</v>
      </c>
      <c r="G16" s="15">
        <f t="shared" si="1"/>
        <v>0</v>
      </c>
      <c r="H16" s="8">
        <f t="shared" si="2"/>
        <v>0</v>
      </c>
      <c r="I16" s="24"/>
      <c r="J16" s="24"/>
      <c r="K16" s="24"/>
      <c r="L16" s="24"/>
      <c r="M16" s="24"/>
    </row>
    <row r="17" spans="1:13" ht="18.75">
      <c r="A17" s="26"/>
      <c r="B17" s="26"/>
      <c r="C17" s="26" t="s">
        <v>15</v>
      </c>
      <c r="D17" s="6">
        <v>2571</v>
      </c>
      <c r="E17" s="6">
        <v>2571</v>
      </c>
      <c r="F17" s="8">
        <f t="shared" si="0"/>
        <v>4.809689869476129E-4</v>
      </c>
      <c r="G17" s="15">
        <f t="shared" si="1"/>
        <v>0</v>
      </c>
      <c r="H17" s="8">
        <f t="shared" si="2"/>
        <v>0</v>
      </c>
      <c r="I17" s="24"/>
      <c r="J17" s="24"/>
      <c r="K17" s="24"/>
      <c r="L17" s="24"/>
      <c r="M17" s="24"/>
    </row>
    <row r="18" spans="1:13">
      <c r="A18" s="26"/>
      <c r="B18" s="26"/>
      <c r="C18" s="26" t="s">
        <v>16</v>
      </c>
      <c r="D18" s="6">
        <v>162054</v>
      </c>
      <c r="E18" s="6">
        <v>160224</v>
      </c>
      <c r="F18" s="8">
        <f t="shared" si="0"/>
        <v>3.0316199226296563E-2</v>
      </c>
      <c r="G18" s="15">
        <f t="shared" si="1"/>
        <v>1830</v>
      </c>
      <c r="H18" s="8">
        <f t="shared" si="2"/>
        <v>1.1421509886159377E-2</v>
      </c>
      <c r="I18" s="24"/>
      <c r="J18" s="24"/>
      <c r="K18" s="24"/>
      <c r="L18" s="24"/>
      <c r="M18" s="24"/>
    </row>
    <row r="19" spans="1:13">
      <c r="A19" s="26"/>
      <c r="B19" s="26"/>
      <c r="C19" s="26" t="s">
        <v>17</v>
      </c>
      <c r="D19" s="15">
        <v>110754</v>
      </c>
      <c r="E19" s="15">
        <v>110615</v>
      </c>
      <c r="F19" s="8">
        <f t="shared" si="0"/>
        <v>2.0719268448228675E-2</v>
      </c>
      <c r="G19" s="15">
        <f t="shared" si="1"/>
        <v>139</v>
      </c>
      <c r="H19" s="8">
        <f t="shared" si="2"/>
        <v>1.2566107670749899E-3</v>
      </c>
      <c r="I19" s="24"/>
      <c r="J19" s="24"/>
      <c r="K19" s="24"/>
      <c r="L19" s="24"/>
      <c r="M19" s="24"/>
    </row>
    <row r="20" spans="1:13">
      <c r="A20" s="14"/>
      <c r="B20" s="14"/>
      <c r="C20" s="14"/>
      <c r="D20" s="6"/>
      <c r="E20" s="42"/>
      <c r="F20" s="8"/>
      <c r="G20" s="15"/>
      <c r="H20" s="8"/>
      <c r="I20" s="24"/>
      <c r="J20" s="24"/>
      <c r="K20" s="24"/>
      <c r="L20" s="24"/>
      <c r="M20" s="24"/>
    </row>
    <row r="21" spans="1:13">
      <c r="B21" s="4"/>
      <c r="C21" s="29" t="s">
        <v>72</v>
      </c>
      <c r="D21" s="15">
        <f>+D22+D30+D34+D35</f>
        <v>2158065</v>
      </c>
      <c r="E21" s="15">
        <v>2157762</v>
      </c>
      <c r="F21" s="8">
        <f>D21/D$21</f>
        <v>1</v>
      </c>
      <c r="G21" s="15">
        <f t="shared" ref="G21:G35" si="3">D21-E21</f>
        <v>303</v>
      </c>
      <c r="H21" s="8">
        <f t="shared" ref="H21:H35" si="4">G21/E21</f>
        <v>1.4042327189004163E-4</v>
      </c>
      <c r="I21" s="24"/>
      <c r="J21" s="24"/>
      <c r="K21" s="24"/>
      <c r="L21" s="24"/>
      <c r="M21" s="24"/>
    </row>
    <row r="22" spans="1:13">
      <c r="A22" s="51" t="s">
        <v>5</v>
      </c>
      <c r="B22" s="51"/>
      <c r="C22" s="51"/>
      <c r="D22" s="15">
        <f>+SUM(D23:D29)</f>
        <v>1984546</v>
      </c>
      <c r="E22" s="15">
        <v>1985395</v>
      </c>
      <c r="F22" s="8">
        <f t="shared" ref="F22:F35" si="5">D22/D$21</f>
        <v>0.91959510024026148</v>
      </c>
      <c r="G22" s="15">
        <f t="shared" si="3"/>
        <v>-849</v>
      </c>
      <c r="H22" s="8">
        <f t="shared" si="4"/>
        <v>-4.2762271487537743E-4</v>
      </c>
      <c r="I22" s="24"/>
      <c r="J22" s="24"/>
      <c r="K22" s="24"/>
      <c r="L22" s="24"/>
      <c r="M22" s="24"/>
    </row>
    <row r="23" spans="1:13">
      <c r="A23" s="16"/>
      <c r="B23" s="16"/>
      <c r="C23" s="16" t="s">
        <v>6</v>
      </c>
      <c r="D23" s="6">
        <v>47974</v>
      </c>
      <c r="E23" s="6">
        <v>48557</v>
      </c>
      <c r="F23" s="8">
        <f t="shared" si="5"/>
        <v>2.223009964945449E-2</v>
      </c>
      <c r="G23" s="15">
        <f t="shared" si="3"/>
        <v>-583</v>
      </c>
      <c r="H23" s="8">
        <f t="shared" si="4"/>
        <v>-1.2006507815556974E-2</v>
      </c>
      <c r="I23" s="24"/>
      <c r="J23" s="24"/>
      <c r="K23" s="24"/>
      <c r="L23" s="24"/>
      <c r="M23" s="24"/>
    </row>
    <row r="24" spans="1:13">
      <c r="A24" s="51" t="s">
        <v>7</v>
      </c>
      <c r="B24" s="51"/>
      <c r="C24" s="51"/>
      <c r="D24" s="6">
        <v>526665</v>
      </c>
      <c r="E24" s="6">
        <v>527764</v>
      </c>
      <c r="F24" s="8">
        <f t="shared" si="5"/>
        <v>0.24404501254596131</v>
      </c>
      <c r="G24" s="15">
        <f t="shared" si="3"/>
        <v>-1099</v>
      </c>
      <c r="H24" s="8">
        <f t="shared" si="4"/>
        <v>-2.0823701502944497E-3</v>
      </c>
      <c r="I24" s="24"/>
      <c r="J24" s="24"/>
      <c r="K24" s="24"/>
      <c r="L24" s="24"/>
      <c r="M24" s="24"/>
    </row>
    <row r="25" spans="1:13">
      <c r="A25" s="16"/>
      <c r="B25" s="16"/>
      <c r="C25" s="16" t="s">
        <v>8</v>
      </c>
      <c r="D25" s="6">
        <v>8514</v>
      </c>
      <c r="E25" s="6">
        <v>8447</v>
      </c>
      <c r="F25" s="8">
        <f t="shared" si="5"/>
        <v>3.9452009091477782E-3</v>
      </c>
      <c r="G25" s="15">
        <f t="shared" si="3"/>
        <v>67</v>
      </c>
      <c r="H25" s="8">
        <f t="shared" si="4"/>
        <v>7.9318101100982596E-3</v>
      </c>
      <c r="I25" s="24"/>
      <c r="J25" s="24"/>
      <c r="K25" s="24"/>
      <c r="L25" s="24"/>
      <c r="M25" s="24"/>
    </row>
    <row r="26" spans="1:13">
      <c r="A26" s="51" t="s">
        <v>9</v>
      </c>
      <c r="B26" s="51"/>
      <c r="C26" s="51"/>
      <c r="D26" s="6">
        <v>662252</v>
      </c>
      <c r="E26" s="6">
        <v>664471</v>
      </c>
      <c r="F26" s="8">
        <f t="shared" si="5"/>
        <v>0.30687305526015202</v>
      </c>
      <c r="G26" s="15">
        <f t="shared" si="3"/>
        <v>-2219</v>
      </c>
      <c r="H26" s="8">
        <f t="shared" si="4"/>
        <v>-3.3394986387667784E-3</v>
      </c>
      <c r="I26" s="24"/>
      <c r="J26" s="24"/>
      <c r="K26" s="24"/>
      <c r="L26" s="24"/>
      <c r="M26" s="24"/>
    </row>
    <row r="27" spans="1:13">
      <c r="A27" s="51" t="s">
        <v>10</v>
      </c>
      <c r="B27" s="51"/>
      <c r="C27" s="51"/>
      <c r="D27" s="6">
        <v>309059</v>
      </c>
      <c r="E27" s="6">
        <v>305244</v>
      </c>
      <c r="F27" s="8">
        <f t="shared" si="5"/>
        <v>0.14321116370452233</v>
      </c>
      <c r="G27" s="15">
        <f t="shared" si="3"/>
        <v>3815</v>
      </c>
      <c r="H27" s="8">
        <f t="shared" si="4"/>
        <v>1.2498198162781251E-2</v>
      </c>
      <c r="I27" s="24"/>
      <c r="J27" s="24"/>
      <c r="K27" s="24"/>
      <c r="L27" s="24"/>
      <c r="M27" s="24"/>
    </row>
    <row r="28" spans="1:13">
      <c r="A28" s="51" t="s">
        <v>11</v>
      </c>
      <c r="B28" s="51"/>
      <c r="C28" s="51"/>
      <c r="D28" s="6">
        <v>15408</v>
      </c>
      <c r="E28" s="6">
        <v>14744</v>
      </c>
      <c r="F28" s="8">
        <f t="shared" si="5"/>
        <v>7.1397293408678609E-3</v>
      </c>
      <c r="G28" s="15">
        <f t="shared" si="3"/>
        <v>664</v>
      </c>
      <c r="H28" s="8">
        <f t="shared" si="4"/>
        <v>4.5035268583830709E-2</v>
      </c>
      <c r="I28" s="24"/>
      <c r="J28" s="24"/>
      <c r="K28" s="24"/>
      <c r="L28" s="24"/>
      <c r="M28" s="24"/>
    </row>
    <row r="29" spans="1:13">
      <c r="A29" s="51" t="s">
        <v>12</v>
      </c>
      <c r="B29" s="51"/>
      <c r="C29" s="51"/>
      <c r="D29" s="6">
        <v>414674</v>
      </c>
      <c r="E29" s="6">
        <v>416168</v>
      </c>
      <c r="F29" s="8">
        <f t="shared" si="5"/>
        <v>0.19215083883015571</v>
      </c>
      <c r="G29" s="15">
        <f t="shared" si="3"/>
        <v>-1494</v>
      </c>
      <c r="H29" s="8">
        <f t="shared" si="4"/>
        <v>-3.5898963879971552E-3</v>
      </c>
      <c r="I29" s="24"/>
      <c r="J29" s="24"/>
      <c r="K29" s="24"/>
      <c r="L29" s="24"/>
      <c r="M29" s="24"/>
    </row>
    <row r="30" spans="1:13">
      <c r="A30" s="16"/>
      <c r="B30" s="16"/>
      <c r="C30" s="16" t="s">
        <v>13</v>
      </c>
      <c r="D30" s="15">
        <f>+SUM(D31:D33)</f>
        <v>133729</v>
      </c>
      <c r="E30" s="15">
        <v>132356</v>
      </c>
      <c r="F30" s="8">
        <f t="shared" si="5"/>
        <v>6.1967086255511304E-2</v>
      </c>
      <c r="G30" s="15">
        <f t="shared" si="3"/>
        <v>1373</v>
      </c>
      <c r="H30" s="8">
        <f t="shared" si="4"/>
        <v>1.0373538033787663E-2</v>
      </c>
      <c r="I30" s="24"/>
      <c r="J30" s="24"/>
      <c r="K30" s="24"/>
      <c r="L30" s="24"/>
      <c r="M30" s="24"/>
    </row>
    <row r="31" spans="1:13" ht="18.75">
      <c r="A31" s="16"/>
      <c r="B31" s="16"/>
      <c r="C31" s="16" t="s">
        <v>14</v>
      </c>
      <c r="D31" s="6">
        <v>45</v>
      </c>
      <c r="E31" s="6">
        <v>235</v>
      </c>
      <c r="F31" s="8">
        <f t="shared" si="5"/>
        <v>2.0852013261880434E-5</v>
      </c>
      <c r="G31" s="15">
        <f t="shared" si="3"/>
        <v>-190</v>
      </c>
      <c r="H31" s="8">
        <f t="shared" si="4"/>
        <v>-0.80851063829787229</v>
      </c>
      <c r="I31" s="24"/>
      <c r="J31" s="24"/>
      <c r="K31" s="24"/>
      <c r="L31" s="24"/>
      <c r="M31" s="24"/>
    </row>
    <row r="32" spans="1:13">
      <c r="A32" s="16"/>
      <c r="B32" s="16"/>
      <c r="C32" s="16" t="s">
        <v>18</v>
      </c>
      <c r="D32" s="6">
        <v>1212</v>
      </c>
      <c r="E32" s="6">
        <v>1217</v>
      </c>
      <c r="F32" s="8">
        <f t="shared" si="5"/>
        <v>5.6161422385331305E-4</v>
      </c>
      <c r="G32" s="15">
        <f t="shared" si="3"/>
        <v>-5</v>
      </c>
      <c r="H32" s="8">
        <f t="shared" si="4"/>
        <v>-4.1084634346754316E-3</v>
      </c>
      <c r="I32" s="24"/>
      <c r="J32" s="24"/>
      <c r="K32" s="24"/>
      <c r="L32" s="24"/>
      <c r="M32" s="24"/>
    </row>
    <row r="33" spans="1:13">
      <c r="A33" s="16"/>
      <c r="B33" s="16"/>
      <c r="C33" s="16" t="s">
        <v>16</v>
      </c>
      <c r="D33" s="6">
        <v>132472</v>
      </c>
      <c r="E33" s="6">
        <v>130904</v>
      </c>
      <c r="F33" s="8">
        <f t="shared" si="5"/>
        <v>6.1384620018396112E-2</v>
      </c>
      <c r="G33" s="15">
        <f t="shared" si="3"/>
        <v>1568</v>
      </c>
      <c r="H33" s="8">
        <f t="shared" si="4"/>
        <v>1.1978243598362158E-2</v>
      </c>
      <c r="I33" s="24"/>
      <c r="J33" s="24"/>
      <c r="K33" s="24"/>
      <c r="L33" s="24"/>
      <c r="M33" s="24"/>
    </row>
    <row r="34" spans="1:13">
      <c r="A34" s="16"/>
      <c r="B34" s="16"/>
      <c r="C34" s="16" t="s">
        <v>17</v>
      </c>
      <c r="D34" s="15">
        <v>23332</v>
      </c>
      <c r="E34" s="15">
        <v>23841</v>
      </c>
      <c r="F34" s="8">
        <f t="shared" si="5"/>
        <v>1.0811537187248763E-2</v>
      </c>
      <c r="G34" s="15">
        <f t="shared" si="3"/>
        <v>-509</v>
      </c>
      <c r="H34" s="8">
        <f t="shared" si="4"/>
        <v>-2.1349775596661215E-2</v>
      </c>
      <c r="I34" s="24"/>
      <c r="J34" s="24"/>
      <c r="K34" s="24"/>
      <c r="L34" s="24"/>
      <c r="M34" s="24"/>
    </row>
    <row r="35" spans="1:13" ht="18.75">
      <c r="A35" s="51" t="s">
        <v>19</v>
      </c>
      <c r="B35" s="51"/>
      <c r="C35" s="51"/>
      <c r="D35" s="6">
        <v>16458</v>
      </c>
      <c r="E35" s="42">
        <v>16170</v>
      </c>
      <c r="F35" s="8">
        <f t="shared" si="5"/>
        <v>7.626276316978404E-3</v>
      </c>
      <c r="G35" s="15">
        <f t="shared" si="3"/>
        <v>288</v>
      </c>
      <c r="H35" s="8">
        <f t="shared" si="4"/>
        <v>1.7810760667903526E-2</v>
      </c>
      <c r="I35" s="24"/>
      <c r="J35" s="24"/>
      <c r="K35" s="24"/>
      <c r="L35" s="24"/>
      <c r="M35" s="24"/>
    </row>
    <row r="36" spans="1:13">
      <c r="A36" s="14"/>
      <c r="B36" s="14"/>
      <c r="C36" s="14"/>
      <c r="D36" s="15"/>
      <c r="E36" s="43"/>
      <c r="F36" s="8"/>
      <c r="G36" s="15"/>
      <c r="H36" s="8"/>
      <c r="I36" s="24"/>
      <c r="J36" s="24"/>
      <c r="K36" s="24"/>
      <c r="L36" s="24"/>
      <c r="M36" s="24"/>
    </row>
    <row r="37" spans="1:13" ht="18.75">
      <c r="A37" s="53" t="s">
        <v>73</v>
      </c>
      <c r="B37" s="53"/>
      <c r="C37" s="53"/>
      <c r="D37" s="31">
        <f>+D21/D6</f>
        <v>0.40371930642438753</v>
      </c>
      <c r="E37" s="44">
        <v>0.40814140879170763</v>
      </c>
      <c r="F37" s="7" t="s">
        <v>20</v>
      </c>
      <c r="G37" s="17">
        <f>D37-E37</f>
        <v>-4.4221023673201021E-3</v>
      </c>
      <c r="H37" s="8">
        <f>G37/E37</f>
        <v>-1.0834730983096336E-2</v>
      </c>
      <c r="I37" s="24"/>
      <c r="J37" s="24"/>
      <c r="K37" s="24"/>
      <c r="L37" s="24"/>
      <c r="M37" s="24"/>
    </row>
    <row r="38" spans="1:13" ht="17.25" customHeight="1">
      <c r="A38" s="54" t="s">
        <v>74</v>
      </c>
      <c r="B38" s="54"/>
      <c r="C38" s="54"/>
      <c r="D38" s="31">
        <f>+D21/3197706</f>
        <v>0.67487911646661702</v>
      </c>
      <c r="E38" s="45">
        <v>0.69330720881259167</v>
      </c>
      <c r="F38" s="7" t="s">
        <v>20</v>
      </c>
      <c r="G38" s="17">
        <f>D38-E38</f>
        <v>-1.8428092345974645E-2</v>
      </c>
      <c r="H38" s="8">
        <f>G38/E38</f>
        <v>-2.6579980868129058E-2</v>
      </c>
      <c r="I38" s="24"/>
      <c r="J38" s="24"/>
      <c r="K38" s="24"/>
      <c r="L38" s="24"/>
      <c r="M38" s="24"/>
    </row>
    <row r="39" spans="1:13">
      <c r="A39" s="4"/>
      <c r="B39" s="4"/>
      <c r="C39" s="4"/>
      <c r="D39" s="32"/>
      <c r="E39" s="46"/>
      <c r="F39" s="18"/>
      <c r="G39" s="15"/>
      <c r="H39" s="19"/>
      <c r="I39" s="24"/>
      <c r="J39" s="24"/>
      <c r="K39" s="24"/>
      <c r="L39" s="24"/>
      <c r="M39" s="24"/>
    </row>
    <row r="40" spans="1:13" ht="18.75">
      <c r="B40" s="4"/>
      <c r="C40" s="29" t="s">
        <v>75</v>
      </c>
      <c r="D40" s="20">
        <f>+D41+D49+D53+D59+D60+D61+D54+D62</f>
        <v>8260884267.7299995</v>
      </c>
      <c r="E40" s="20">
        <v>8192274833.0400009</v>
      </c>
      <c r="F40" s="8">
        <f t="shared" ref="F40:F62" si="6">D40/D$40</f>
        <v>1</v>
      </c>
      <c r="G40" s="15">
        <f t="shared" ref="G40:G62" si="7">D40-E40</f>
        <v>68609434.689998627</v>
      </c>
      <c r="H40" s="8">
        <f t="shared" ref="H40:H62" si="8">G40/E40</f>
        <v>8.374894164108377E-3</v>
      </c>
      <c r="I40" s="24"/>
      <c r="J40" s="24"/>
      <c r="K40" s="24"/>
      <c r="L40" s="24"/>
      <c r="M40" s="24"/>
    </row>
    <row r="41" spans="1:13">
      <c r="A41" s="52" t="s">
        <v>21</v>
      </c>
      <c r="B41" s="52"/>
      <c r="C41" s="52"/>
      <c r="D41" s="20">
        <f>+SUM(D42:D48)</f>
        <v>6411467066.7299995</v>
      </c>
      <c r="E41" s="20">
        <v>6358401861.1400013</v>
      </c>
      <c r="F41" s="8">
        <f t="shared" si="6"/>
        <v>0.77612357938187171</v>
      </c>
      <c r="G41" s="15">
        <f t="shared" si="7"/>
        <v>53065205.589998245</v>
      </c>
      <c r="H41" s="8">
        <f t="shared" si="8"/>
        <v>8.3456828852406257E-3</v>
      </c>
      <c r="I41" s="24"/>
      <c r="J41" s="24"/>
      <c r="K41" s="24"/>
      <c r="L41" s="24"/>
      <c r="M41" s="24"/>
    </row>
    <row r="42" spans="1:13">
      <c r="A42" s="16"/>
      <c r="B42" s="16"/>
      <c r="C42" s="16" t="s">
        <v>6</v>
      </c>
      <c r="D42" s="20">
        <v>145511108.57999998</v>
      </c>
      <c r="E42" s="20">
        <v>144915111.72999999</v>
      </c>
      <c r="F42" s="8">
        <f t="shared" si="6"/>
        <v>1.7614471267733283E-2</v>
      </c>
      <c r="G42" s="15">
        <f t="shared" si="7"/>
        <v>595996.84999999404</v>
      </c>
      <c r="H42" s="8">
        <f t="shared" si="8"/>
        <v>4.1127308455617207E-3</v>
      </c>
      <c r="I42" s="24"/>
      <c r="J42" s="24"/>
      <c r="K42" s="24"/>
      <c r="L42" s="24"/>
      <c r="M42" s="24"/>
    </row>
    <row r="43" spans="1:13">
      <c r="A43" s="51" t="s">
        <v>7</v>
      </c>
      <c r="B43" s="51"/>
      <c r="C43" s="51"/>
      <c r="D43" s="20">
        <v>1552960056.1999998</v>
      </c>
      <c r="E43" s="20">
        <v>1547652441.53</v>
      </c>
      <c r="F43" s="8">
        <f t="shared" si="6"/>
        <v>0.18798956696033417</v>
      </c>
      <c r="G43" s="15">
        <f t="shared" si="7"/>
        <v>5307614.6699998379</v>
      </c>
      <c r="H43" s="8">
        <f t="shared" si="8"/>
        <v>3.4294616333579143E-3</v>
      </c>
      <c r="I43" s="24"/>
      <c r="J43" s="24"/>
      <c r="K43" s="24"/>
      <c r="L43" s="24"/>
      <c r="M43" s="24"/>
    </row>
    <row r="44" spans="1:13">
      <c r="A44" s="16"/>
      <c r="B44" s="16"/>
      <c r="C44" s="16" t="s">
        <v>8</v>
      </c>
      <c r="D44" s="20">
        <v>50630398.259999998</v>
      </c>
      <c r="E44" s="20">
        <v>48940679.079999998</v>
      </c>
      <c r="F44" s="8">
        <f t="shared" si="6"/>
        <v>6.1289320391257193E-3</v>
      </c>
      <c r="G44" s="15">
        <f t="shared" si="7"/>
        <v>1689719.1799999997</v>
      </c>
      <c r="H44" s="8">
        <f t="shared" si="8"/>
        <v>3.4525862978687538E-2</v>
      </c>
      <c r="I44" s="24"/>
      <c r="J44" s="24"/>
      <c r="K44" s="24"/>
      <c r="L44" s="24"/>
      <c r="M44" s="24"/>
    </row>
    <row r="45" spans="1:13">
      <c r="A45" s="51" t="s">
        <v>9</v>
      </c>
      <c r="B45" s="51"/>
      <c r="C45" s="51"/>
      <c r="D45" s="20">
        <v>2192308581.3099995</v>
      </c>
      <c r="E45" s="20">
        <v>2189081635.2700005</v>
      </c>
      <c r="F45" s="8">
        <f t="shared" si="6"/>
        <v>0.26538425067567517</v>
      </c>
      <c r="G45" s="15">
        <f t="shared" si="7"/>
        <v>3226946.0399990082</v>
      </c>
      <c r="H45" s="8">
        <f t="shared" si="8"/>
        <v>1.4741095023626189E-3</v>
      </c>
      <c r="I45" s="24"/>
      <c r="J45" s="24"/>
      <c r="K45" s="24"/>
      <c r="L45" s="24"/>
      <c r="M45" s="24"/>
    </row>
    <row r="46" spans="1:13">
      <c r="A46" s="51" t="s">
        <v>10</v>
      </c>
      <c r="B46" s="51"/>
      <c r="C46" s="51"/>
      <c r="D46" s="20">
        <v>1039287646.47</v>
      </c>
      <c r="E46" s="20">
        <v>1005570949.59</v>
      </c>
      <c r="F46" s="8">
        <f t="shared" si="6"/>
        <v>0.12580828066189395</v>
      </c>
      <c r="G46" s="15">
        <f t="shared" si="7"/>
        <v>33716696.879999995</v>
      </c>
      <c r="H46" s="8">
        <f t="shared" si="8"/>
        <v>3.3529903477966673E-2</v>
      </c>
      <c r="I46" s="24"/>
      <c r="J46" s="24"/>
      <c r="K46" s="24"/>
      <c r="L46" s="24"/>
      <c r="M46" s="24"/>
    </row>
    <row r="47" spans="1:13">
      <c r="A47" s="51" t="s">
        <v>11</v>
      </c>
      <c r="B47" s="51"/>
      <c r="C47" s="51"/>
      <c r="D47" s="20">
        <v>45139992.190000005</v>
      </c>
      <c r="E47" s="20">
        <v>43046683.250000007</v>
      </c>
      <c r="F47" s="8">
        <f t="shared" si="6"/>
        <v>5.4643051188034593E-3</v>
      </c>
      <c r="G47" s="15">
        <f t="shared" si="7"/>
        <v>2093308.9399999976</v>
      </c>
      <c r="H47" s="8">
        <f t="shared" si="8"/>
        <v>4.8628809049998001E-2</v>
      </c>
      <c r="I47" s="24"/>
      <c r="J47" s="24"/>
      <c r="K47" s="24"/>
      <c r="L47" s="24"/>
      <c r="M47" s="24"/>
    </row>
    <row r="48" spans="1:13">
      <c r="A48" s="51" t="s">
        <v>12</v>
      </c>
      <c r="B48" s="51"/>
      <c r="C48" s="51"/>
      <c r="D48" s="20">
        <v>1385629283.72</v>
      </c>
      <c r="E48" s="20">
        <v>1379194360.6900001</v>
      </c>
      <c r="F48" s="8">
        <f t="shared" si="6"/>
        <v>0.16773377265830597</v>
      </c>
      <c r="G48" s="15">
        <f t="shared" si="7"/>
        <v>6434923.0299999714</v>
      </c>
      <c r="H48" s="8">
        <f t="shared" si="8"/>
        <v>4.6657115294327549E-3</v>
      </c>
      <c r="I48" s="24"/>
      <c r="J48" s="24"/>
      <c r="K48" s="24"/>
      <c r="L48" s="24"/>
      <c r="M48" s="24"/>
    </row>
    <row r="49" spans="1:13">
      <c r="A49" s="51" t="s">
        <v>13</v>
      </c>
      <c r="B49" s="51"/>
      <c r="C49" s="51"/>
      <c r="D49" s="20">
        <f>+SUM(D50:D52)</f>
        <v>1215626963.8</v>
      </c>
      <c r="E49" s="20">
        <v>1211765982.5400002</v>
      </c>
      <c r="F49" s="8">
        <f t="shared" si="6"/>
        <v>0.14715458108385301</v>
      </c>
      <c r="G49" s="15">
        <f t="shared" si="7"/>
        <v>3860981.259999752</v>
      </c>
      <c r="H49" s="8">
        <f t="shared" si="8"/>
        <v>3.1862433139992043E-3</v>
      </c>
      <c r="I49" s="24"/>
      <c r="J49" s="24"/>
      <c r="K49" s="24"/>
      <c r="L49" s="24"/>
      <c r="M49" s="24"/>
    </row>
    <row r="50" spans="1:13">
      <c r="A50" s="16"/>
      <c r="B50" s="16"/>
      <c r="C50" s="16" t="s">
        <v>22</v>
      </c>
      <c r="D50" s="20">
        <v>259226.33</v>
      </c>
      <c r="E50" s="20">
        <v>10569462.51</v>
      </c>
      <c r="F50" s="8">
        <f t="shared" si="6"/>
        <v>3.137997357167098E-5</v>
      </c>
      <c r="G50" s="15">
        <f t="shared" si="7"/>
        <v>-10310236.18</v>
      </c>
      <c r="H50" s="8" t="s">
        <v>85</v>
      </c>
      <c r="I50" s="24"/>
      <c r="J50" s="24"/>
      <c r="K50" s="24"/>
      <c r="L50" s="24"/>
      <c r="M50" s="24"/>
    </row>
    <row r="51" spans="1:13">
      <c r="A51" s="16"/>
      <c r="B51" s="16"/>
      <c r="C51" s="16" t="s">
        <v>18</v>
      </c>
      <c r="D51" s="20">
        <v>24209373.640000001</v>
      </c>
      <c r="E51" s="20">
        <v>24327836.41</v>
      </c>
      <c r="F51" s="8">
        <f t="shared" si="6"/>
        <v>2.9306031721774103E-3</v>
      </c>
      <c r="G51" s="15">
        <f t="shared" si="7"/>
        <v>-118462.76999999955</v>
      </c>
      <c r="H51" s="8">
        <f t="shared" si="8"/>
        <v>-4.8694330232878918E-3</v>
      </c>
      <c r="I51" s="24"/>
      <c r="J51" s="24"/>
      <c r="K51" s="24"/>
      <c r="L51" s="24"/>
      <c r="M51" s="24"/>
    </row>
    <row r="52" spans="1:13">
      <c r="A52" s="16"/>
      <c r="B52" s="16"/>
      <c r="C52" s="16" t="s">
        <v>16</v>
      </c>
      <c r="D52" s="20">
        <v>1191158363.8299999</v>
      </c>
      <c r="E52" s="20">
        <v>1176868683.6200001</v>
      </c>
      <c r="F52" s="8">
        <f t="shared" si="6"/>
        <v>0.14419259793810393</v>
      </c>
      <c r="G52" s="15">
        <f t="shared" si="7"/>
        <v>14289680.2099998</v>
      </c>
      <c r="H52" s="8">
        <f t="shared" si="8"/>
        <v>1.2142119515021274E-2</v>
      </c>
      <c r="I52" s="24"/>
      <c r="J52" s="24"/>
      <c r="K52" s="24"/>
      <c r="L52" s="24"/>
      <c r="M52" s="24"/>
    </row>
    <row r="53" spans="1:13">
      <c r="A53" s="16"/>
      <c r="B53" s="16"/>
      <c r="C53" s="16" t="s">
        <v>17</v>
      </c>
      <c r="D53" s="20">
        <v>106006491.39999999</v>
      </c>
      <c r="E53" s="20">
        <v>104986471.88000001</v>
      </c>
      <c r="F53" s="8">
        <f t="shared" si="6"/>
        <v>1.2832341909703259E-2</v>
      </c>
      <c r="G53" s="15">
        <f t="shared" si="7"/>
        <v>1020019.5199999809</v>
      </c>
      <c r="H53" s="8">
        <f t="shared" si="8"/>
        <v>9.7157233854459606E-3</v>
      </c>
      <c r="I53" s="24"/>
      <c r="J53" s="24"/>
      <c r="K53" s="24"/>
      <c r="L53" s="24"/>
      <c r="M53" s="24"/>
    </row>
    <row r="54" spans="1:13">
      <c r="A54" s="51" t="s">
        <v>23</v>
      </c>
      <c r="B54" s="51"/>
      <c r="C54" s="51"/>
      <c r="D54" s="20">
        <v>317069156.22000003</v>
      </c>
      <c r="E54" s="20">
        <v>313812410.37</v>
      </c>
      <c r="F54" s="8">
        <f t="shared" si="6"/>
        <v>3.8381987441536591E-2</v>
      </c>
      <c r="G54" s="15">
        <f t="shared" si="7"/>
        <v>3256745.8500000238</v>
      </c>
      <c r="H54" s="8">
        <f t="shared" si="8"/>
        <v>1.0378002087808327E-2</v>
      </c>
      <c r="I54" s="24"/>
      <c r="J54" s="24"/>
      <c r="K54" s="24"/>
      <c r="L54" s="24"/>
      <c r="M54" s="24"/>
    </row>
    <row r="55" spans="1:13">
      <c r="A55" s="51" t="s">
        <v>24</v>
      </c>
      <c r="B55" s="51"/>
      <c r="C55" s="51"/>
      <c r="D55" s="20">
        <v>746633885.28999996</v>
      </c>
      <c r="E55" s="20">
        <v>716973722.33999991</v>
      </c>
      <c r="F55" s="8">
        <f t="shared" si="6"/>
        <v>9.0381835780779768E-2</v>
      </c>
      <c r="G55" s="15">
        <f t="shared" si="7"/>
        <v>29660162.950000048</v>
      </c>
      <c r="H55" s="8">
        <f t="shared" si="8"/>
        <v>4.1368549537907258E-2</v>
      </c>
      <c r="I55" s="24"/>
      <c r="J55" s="24"/>
      <c r="K55" s="24"/>
      <c r="L55" s="24"/>
      <c r="M55" s="24"/>
    </row>
    <row r="56" spans="1:13" ht="18.75">
      <c r="A56" s="51" t="s">
        <v>25</v>
      </c>
      <c r="B56" s="51"/>
      <c r="C56" s="51"/>
      <c r="D56" s="20">
        <v>45925300.640000001</v>
      </c>
      <c r="E56" s="20">
        <v>45445899.049999997</v>
      </c>
      <c r="F56" s="8">
        <f t="shared" si="6"/>
        <v>5.5593686040852587E-3</v>
      </c>
      <c r="G56" s="15">
        <f t="shared" si="7"/>
        <v>479401.59000000358</v>
      </c>
      <c r="H56" s="8">
        <f t="shared" si="8"/>
        <v>1.0548841590141314E-2</v>
      </c>
      <c r="I56" s="24"/>
      <c r="J56" s="24"/>
      <c r="K56" s="24"/>
      <c r="L56" s="24"/>
      <c r="M56" s="24"/>
    </row>
    <row r="57" spans="1:13">
      <c r="A57" s="51" t="s">
        <v>26</v>
      </c>
      <c r="B57" s="51"/>
      <c r="C57" s="51"/>
      <c r="D57" s="20">
        <v>75.73</v>
      </c>
      <c r="E57" s="20">
        <v>92.589999999999989</v>
      </c>
      <c r="F57" s="8">
        <f t="shared" si="6"/>
        <v>9.1672994737172094E-9</v>
      </c>
      <c r="G57" s="15">
        <f t="shared" si="7"/>
        <v>-16.859999999999985</v>
      </c>
      <c r="H57" s="8">
        <f t="shared" si="8"/>
        <v>-0.18209309860676084</v>
      </c>
      <c r="I57" s="24"/>
      <c r="J57" s="24"/>
      <c r="K57" s="24"/>
      <c r="L57" s="24"/>
      <c r="M57" s="24"/>
    </row>
    <row r="58" spans="1:13">
      <c r="A58" s="51" t="s">
        <v>27</v>
      </c>
      <c r="B58" s="51"/>
      <c r="C58" s="51"/>
      <c r="D58" s="20">
        <v>7697852.1899999995</v>
      </c>
      <c r="E58" s="20">
        <v>5736853.9099999992</v>
      </c>
      <c r="F58" s="8">
        <f t="shared" si="6"/>
        <v>9.3184360663065978E-4</v>
      </c>
      <c r="G58" s="15">
        <f t="shared" si="7"/>
        <v>1960998.2800000003</v>
      </c>
      <c r="H58" s="8">
        <f t="shared" si="8"/>
        <v>0.34182468488203155</v>
      </c>
      <c r="I58" s="24"/>
      <c r="J58" s="24"/>
      <c r="K58" s="24"/>
      <c r="L58" s="24"/>
      <c r="M58" s="24"/>
    </row>
    <row r="59" spans="1:13">
      <c r="A59" s="51" t="s">
        <v>28</v>
      </c>
      <c r="B59" s="51"/>
      <c r="C59" s="51"/>
      <c r="D59" s="20">
        <v>35042113.369999997</v>
      </c>
      <c r="E59" s="20">
        <v>34682882.280000001</v>
      </c>
      <c r="F59" s="8">
        <f t="shared" si="6"/>
        <v>4.2419324898288627E-3</v>
      </c>
      <c r="G59" s="15">
        <f t="shared" si="7"/>
        <v>359231.08999999613</v>
      </c>
      <c r="H59" s="8">
        <f t="shared" si="8"/>
        <v>1.0357590441874778E-2</v>
      </c>
      <c r="I59" s="24"/>
      <c r="J59" s="24"/>
      <c r="K59" s="24"/>
      <c r="L59" s="24"/>
      <c r="M59" s="24"/>
    </row>
    <row r="60" spans="1:13">
      <c r="A60" s="51" t="s">
        <v>29</v>
      </c>
      <c r="B60" s="51"/>
      <c r="C60" s="51"/>
      <c r="D60" s="20">
        <v>70081949</v>
      </c>
      <c r="E60" s="20">
        <v>69363555.5</v>
      </c>
      <c r="F60" s="8">
        <f t="shared" si="6"/>
        <v>8.4835892537274034E-3</v>
      </c>
      <c r="G60" s="15">
        <f t="shared" si="7"/>
        <v>718393.5</v>
      </c>
      <c r="H60" s="8">
        <f t="shared" si="8"/>
        <v>1.0356930160536537E-2</v>
      </c>
      <c r="I60" s="24"/>
      <c r="J60" s="24"/>
      <c r="K60" s="24"/>
      <c r="L60" s="24"/>
      <c r="M60" s="24"/>
    </row>
    <row r="61" spans="1:13">
      <c r="A61" s="51" t="s">
        <v>30</v>
      </c>
      <c r="B61" s="51"/>
      <c r="C61" s="51"/>
      <c r="D61" s="20">
        <v>55487889.57</v>
      </c>
      <c r="E61" s="20">
        <v>54917959.5</v>
      </c>
      <c r="F61" s="8">
        <f t="shared" si="6"/>
        <v>6.7169430985440336E-3</v>
      </c>
      <c r="G61" s="15">
        <f t="shared" si="7"/>
        <v>569930.0700000003</v>
      </c>
      <c r="H61" s="8">
        <f t="shared" si="8"/>
        <v>1.0377844974374918E-2</v>
      </c>
      <c r="I61" s="24"/>
      <c r="J61" s="24"/>
      <c r="K61" s="24"/>
      <c r="L61" s="24"/>
      <c r="M61" s="24"/>
    </row>
    <row r="62" spans="1:13" ht="18.75">
      <c r="A62" s="51" t="s">
        <v>19</v>
      </c>
      <c r="B62" s="51"/>
      <c r="C62" s="51"/>
      <c r="D62" s="20">
        <v>50102637.640000001</v>
      </c>
      <c r="E62" s="20">
        <v>44343709.829999998</v>
      </c>
      <c r="F62" s="8">
        <f t="shared" si="6"/>
        <v>6.0650453409351124E-3</v>
      </c>
      <c r="G62" s="15">
        <f t="shared" si="7"/>
        <v>5758927.8100000024</v>
      </c>
      <c r="H62" s="8">
        <f t="shared" si="8"/>
        <v>0.12987023034558773</v>
      </c>
      <c r="I62" s="24"/>
      <c r="J62" s="24"/>
      <c r="K62" s="24"/>
      <c r="L62" s="24"/>
      <c r="M62" s="24"/>
    </row>
    <row r="63" spans="1:13">
      <c r="A63" s="4"/>
      <c r="B63" s="4"/>
      <c r="C63" s="4"/>
      <c r="D63" s="32" t="s">
        <v>31</v>
      </c>
      <c r="E63" s="46" t="s">
        <v>31</v>
      </c>
      <c r="F63" s="8"/>
      <c r="G63" s="15"/>
      <c r="H63" s="19"/>
      <c r="I63" s="24"/>
      <c r="J63" s="24"/>
      <c r="K63" s="24"/>
      <c r="L63" s="24"/>
      <c r="M63" s="24"/>
    </row>
    <row r="64" spans="1:13">
      <c r="B64" s="4"/>
      <c r="C64" s="29" t="s">
        <v>76</v>
      </c>
      <c r="D64" s="20">
        <f>+D65+D72</f>
        <v>6954751480.5600004</v>
      </c>
      <c r="E64" s="20">
        <v>6906997747.6700001</v>
      </c>
      <c r="F64" s="8">
        <f t="shared" ref="F64:F78" si="9">D64/D$64</f>
        <v>1</v>
      </c>
      <c r="G64" s="15">
        <f t="shared" ref="G64:G78" si="10">D64-E64</f>
        <v>47753732.890000343</v>
      </c>
      <c r="H64" s="8">
        <f t="shared" ref="H64:H77" si="11">G64/E64</f>
        <v>6.9138190910963508E-3</v>
      </c>
      <c r="I64" s="24"/>
      <c r="J64" s="24"/>
      <c r="K64" s="24"/>
      <c r="L64" s="24"/>
      <c r="M64" s="24"/>
    </row>
    <row r="65" spans="1:13">
      <c r="A65" s="51" t="s">
        <v>32</v>
      </c>
      <c r="B65" s="51"/>
      <c r="C65" s="51"/>
      <c r="D65" s="20">
        <f>+D66+D67+D71</f>
        <v>6607178055.4100008</v>
      </c>
      <c r="E65" s="20">
        <v>6544814032.29</v>
      </c>
      <c r="F65" s="8">
        <f t="shared" si="9"/>
        <v>0.95002360240742734</v>
      </c>
      <c r="G65" s="15">
        <f t="shared" si="10"/>
        <v>62364023.120000839</v>
      </c>
      <c r="H65" s="8">
        <f t="shared" si="11"/>
        <v>9.5287693145010514E-3</v>
      </c>
      <c r="I65" s="24"/>
      <c r="J65" s="24"/>
      <c r="K65" s="24"/>
      <c r="L65" s="24"/>
      <c r="M65" s="24"/>
    </row>
    <row r="66" spans="1:13">
      <c r="A66" s="51" t="s">
        <v>33</v>
      </c>
      <c r="B66" s="51"/>
      <c r="C66" s="51"/>
      <c r="D66" s="20">
        <v>5766118704.7300005</v>
      </c>
      <c r="E66" s="20">
        <v>5710076595.3699999</v>
      </c>
      <c r="F66" s="8">
        <f t="shared" si="9"/>
        <v>0.82909054634770496</v>
      </c>
      <c r="G66" s="15">
        <f t="shared" si="10"/>
        <v>56042109.36000061</v>
      </c>
      <c r="H66" s="8">
        <f t="shared" si="11"/>
        <v>9.8145985301567058E-3</v>
      </c>
      <c r="I66" s="24"/>
      <c r="J66" s="24"/>
      <c r="K66" s="24"/>
      <c r="L66" s="24"/>
      <c r="M66" s="24"/>
    </row>
    <row r="67" spans="1:13">
      <c r="A67" s="51" t="s">
        <v>13</v>
      </c>
      <c r="B67" s="51"/>
      <c r="C67" s="51"/>
      <c r="D67" s="20">
        <f>+SUM(D68:D70)</f>
        <v>745851416.47000003</v>
      </c>
      <c r="E67" s="20">
        <v>740852652.63</v>
      </c>
      <c r="F67" s="8">
        <f t="shared" si="9"/>
        <v>0.1072434318544397</v>
      </c>
      <c r="G67" s="15">
        <f t="shared" si="10"/>
        <v>4998763.8400000334</v>
      </c>
      <c r="H67" s="8">
        <f t="shared" si="11"/>
        <v>6.7473117930463003E-3</v>
      </c>
      <c r="I67" s="24"/>
      <c r="J67" s="24"/>
      <c r="K67" s="24"/>
      <c r="L67" s="24"/>
      <c r="M67" s="24"/>
    </row>
    <row r="68" spans="1:13">
      <c r="A68" s="16"/>
      <c r="B68" s="16"/>
      <c r="C68" s="16" t="s">
        <v>22</v>
      </c>
      <c r="D68" s="20">
        <v>242198.36</v>
      </c>
      <c r="E68" s="20">
        <v>3983192.13</v>
      </c>
      <c r="F68" s="8">
        <f t="shared" si="9"/>
        <v>3.4824876298886533E-5</v>
      </c>
      <c r="G68" s="15">
        <f t="shared" si="10"/>
        <v>-3740993.77</v>
      </c>
      <c r="H68" s="8" t="s">
        <v>85</v>
      </c>
      <c r="I68" s="24"/>
      <c r="J68" s="24"/>
      <c r="K68" s="24"/>
      <c r="L68" s="24"/>
      <c r="M68" s="24"/>
    </row>
    <row r="69" spans="1:13">
      <c r="A69" s="16"/>
      <c r="B69" s="16"/>
      <c r="C69" s="16" t="s">
        <v>18</v>
      </c>
      <c r="D69" s="20">
        <v>12586594.779999999</v>
      </c>
      <c r="E69" s="20">
        <v>12608212.050000001</v>
      </c>
      <c r="F69" s="8">
        <f t="shared" si="9"/>
        <v>1.809783543694148E-3</v>
      </c>
      <c r="G69" s="15">
        <f t="shared" si="10"/>
        <v>-21617.270000001416</v>
      </c>
      <c r="H69" s="8">
        <f t="shared" si="11"/>
        <v>-1.7145388984793775E-3</v>
      </c>
      <c r="I69" s="24"/>
      <c r="J69" s="24"/>
      <c r="K69" s="24"/>
      <c r="L69" s="24"/>
      <c r="M69" s="24"/>
    </row>
    <row r="70" spans="1:13">
      <c r="A70" s="51" t="s">
        <v>16</v>
      </c>
      <c r="B70" s="51"/>
      <c r="C70" s="51"/>
      <c r="D70" s="20">
        <v>733022623.33000004</v>
      </c>
      <c r="E70" s="20">
        <v>724261248.45000005</v>
      </c>
      <c r="F70" s="8">
        <f t="shared" si="9"/>
        <v>0.10539882343444668</v>
      </c>
      <c r="G70" s="15">
        <f t="shared" si="10"/>
        <v>8761374.8799999952</v>
      </c>
      <c r="H70" s="8">
        <f t="shared" si="11"/>
        <v>1.2096981439708828E-2</v>
      </c>
      <c r="I70" s="24"/>
      <c r="J70" s="24"/>
      <c r="K70" s="24"/>
      <c r="L70" s="24"/>
      <c r="M70" s="24"/>
    </row>
    <row r="71" spans="1:13">
      <c r="A71" s="16"/>
      <c r="B71" s="16"/>
      <c r="C71" s="16" t="s">
        <v>17</v>
      </c>
      <c r="D71" s="20">
        <v>95207934.209999993</v>
      </c>
      <c r="E71" s="20">
        <v>93884784.290000007</v>
      </c>
      <c r="F71" s="8">
        <f t="shared" si="9"/>
        <v>1.3689624205282717E-2</v>
      </c>
      <c r="G71" s="15">
        <f t="shared" si="10"/>
        <v>1323149.9199999869</v>
      </c>
      <c r="H71" s="8">
        <f t="shared" si="11"/>
        <v>1.4093337168597193E-2</v>
      </c>
      <c r="I71" s="24"/>
      <c r="J71" s="24"/>
      <c r="K71" s="24"/>
      <c r="L71" s="24"/>
      <c r="M71" s="24"/>
    </row>
    <row r="72" spans="1:13">
      <c r="A72" s="51" t="s">
        <v>34</v>
      </c>
      <c r="B72" s="51"/>
      <c r="C72" s="51"/>
      <c r="D72" s="20">
        <f>+SUM(D73+D74+D78)</f>
        <v>347573425.14999998</v>
      </c>
      <c r="E72" s="20">
        <v>362183715.38000005</v>
      </c>
      <c r="F72" s="8">
        <f t="shared" si="9"/>
        <v>4.9976397592572663E-2</v>
      </c>
      <c r="G72" s="15">
        <f t="shared" si="10"/>
        <v>-14610290.230000079</v>
      </c>
      <c r="H72" s="8">
        <f t="shared" si="11"/>
        <v>-4.0339445451519233E-2</v>
      </c>
      <c r="I72" s="24"/>
      <c r="J72" s="24"/>
      <c r="K72" s="24"/>
      <c r="L72" s="24"/>
      <c r="M72" s="24"/>
    </row>
    <row r="73" spans="1:13">
      <c r="A73" s="51" t="s">
        <v>33</v>
      </c>
      <c r="B73" s="51"/>
      <c r="C73" s="51"/>
      <c r="D73" s="20">
        <v>16660611.189999999</v>
      </c>
      <c r="E73" s="20">
        <v>28431912.600000001</v>
      </c>
      <c r="F73" s="8">
        <f t="shared" si="9"/>
        <v>2.3955724710753401E-3</v>
      </c>
      <c r="G73" s="15">
        <f t="shared" si="10"/>
        <v>-11771301.410000002</v>
      </c>
      <c r="H73" s="8">
        <f t="shared" si="11"/>
        <v>-0.41401721986160023</v>
      </c>
      <c r="I73" s="24"/>
      <c r="J73" s="24"/>
      <c r="K73" s="24"/>
      <c r="L73" s="24"/>
      <c r="M73" s="24"/>
    </row>
    <row r="74" spans="1:13">
      <c r="A74" s="51" t="s">
        <v>13</v>
      </c>
      <c r="B74" s="51"/>
      <c r="C74" s="51"/>
      <c r="D74" s="20">
        <f>+SUM(D75:D77)</f>
        <v>330900154.09999996</v>
      </c>
      <c r="E74" s="20">
        <v>333289247.71000004</v>
      </c>
      <c r="F74" s="8">
        <f t="shared" si="9"/>
        <v>4.7579004803397475E-2</v>
      </c>
      <c r="G74" s="15">
        <f t="shared" si="10"/>
        <v>-2389093.6100000739</v>
      </c>
      <c r="H74" s="8">
        <f t="shared" si="11"/>
        <v>-7.1682288775150047E-3</v>
      </c>
      <c r="I74" s="24"/>
      <c r="J74" s="24"/>
      <c r="K74" s="24"/>
      <c r="L74" s="24"/>
      <c r="M74" s="24"/>
    </row>
    <row r="75" spans="1:13">
      <c r="A75" s="16"/>
      <c r="B75" s="16"/>
      <c r="C75" s="16" t="s">
        <v>22</v>
      </c>
      <c r="D75" s="20">
        <v>0</v>
      </c>
      <c r="E75" s="20">
        <v>6180125.8600000003</v>
      </c>
      <c r="F75" s="8">
        <f t="shared" si="9"/>
        <v>0</v>
      </c>
      <c r="G75" s="15">
        <f t="shared" si="10"/>
        <v>-6180125.8600000003</v>
      </c>
      <c r="H75" s="8" t="s">
        <v>85</v>
      </c>
      <c r="I75" s="24"/>
      <c r="J75" s="24"/>
      <c r="K75" s="24"/>
      <c r="L75" s="24"/>
      <c r="M75" s="24"/>
    </row>
    <row r="76" spans="1:13">
      <c r="A76" s="16"/>
      <c r="B76" s="16"/>
      <c r="C76" s="16" t="s">
        <v>18</v>
      </c>
      <c r="D76" s="20">
        <v>10205866.83</v>
      </c>
      <c r="E76" s="20">
        <v>10300385.130000001</v>
      </c>
      <c r="F76" s="8">
        <f t="shared" si="9"/>
        <v>1.4674667899388719E-3</v>
      </c>
      <c r="G76" s="15">
        <f t="shared" si="10"/>
        <v>-94518.300000000745</v>
      </c>
      <c r="H76" s="8">
        <f t="shared" si="11"/>
        <v>-9.1761908712243209E-3</v>
      </c>
      <c r="I76" s="24"/>
      <c r="J76" s="24"/>
      <c r="K76" s="24"/>
      <c r="L76" s="24"/>
      <c r="M76" s="24"/>
    </row>
    <row r="77" spans="1:13">
      <c r="A77" s="51" t="s">
        <v>16</v>
      </c>
      <c r="B77" s="51"/>
      <c r="C77" s="51"/>
      <c r="D77" s="20">
        <v>320694287.26999998</v>
      </c>
      <c r="E77" s="20">
        <v>316808736.72000003</v>
      </c>
      <c r="F77" s="8">
        <f t="shared" si="9"/>
        <v>4.6111538013458603E-2</v>
      </c>
      <c r="G77" s="15">
        <f t="shared" si="10"/>
        <v>3885550.5499999523</v>
      </c>
      <c r="H77" s="8">
        <f t="shared" si="11"/>
        <v>1.2264657187892063E-2</v>
      </c>
      <c r="I77" s="24"/>
      <c r="J77" s="24"/>
      <c r="K77" s="24"/>
      <c r="L77" s="24"/>
      <c r="M77" s="24"/>
    </row>
    <row r="78" spans="1:13">
      <c r="A78" s="16"/>
      <c r="B78" s="16"/>
      <c r="C78" s="16" t="s">
        <v>17</v>
      </c>
      <c r="D78" s="20">
        <v>12659.86</v>
      </c>
      <c r="E78" s="20">
        <v>462555.07</v>
      </c>
      <c r="F78" s="8">
        <f t="shared" si="9"/>
        <v>1.8203180998468433E-6</v>
      </c>
      <c r="G78" s="15">
        <f t="shared" si="10"/>
        <v>-449895.21</v>
      </c>
      <c r="H78" s="8" t="s">
        <v>85</v>
      </c>
      <c r="I78" s="24"/>
      <c r="J78" s="24"/>
      <c r="K78" s="24"/>
      <c r="L78" s="24"/>
      <c r="M78" s="24"/>
    </row>
    <row r="79" spans="1:13">
      <c r="A79" s="22"/>
      <c r="B79" s="22"/>
      <c r="C79" s="22"/>
      <c r="D79" s="15" t="s">
        <v>31</v>
      </c>
      <c r="E79" s="15" t="s">
        <v>31</v>
      </c>
      <c r="F79" s="8"/>
      <c r="G79" s="15"/>
      <c r="H79" s="19"/>
      <c r="I79" s="24"/>
      <c r="J79" s="24"/>
      <c r="K79" s="24"/>
      <c r="L79" s="24"/>
      <c r="M79" s="24"/>
    </row>
    <row r="80" spans="1:13">
      <c r="A80" s="28"/>
      <c r="B80" s="22"/>
      <c r="C80" s="29" t="s">
        <v>52</v>
      </c>
      <c r="D80" s="15">
        <f>+D81+D89+D90+D94</f>
        <v>1427673159390.2378</v>
      </c>
      <c r="E80" s="15">
        <v>1375099049112.8391</v>
      </c>
      <c r="F80" s="8">
        <f>D80/D$80</f>
        <v>1</v>
      </c>
      <c r="G80" s="15">
        <f>D80-E80</f>
        <v>52574110277.398682</v>
      </c>
      <c r="H80" s="8">
        <f t="shared" ref="H80:H93" si="12">G80/E80</f>
        <v>3.8232962426464824E-2</v>
      </c>
      <c r="I80" s="24"/>
      <c r="J80" s="24"/>
      <c r="K80" s="24"/>
      <c r="L80" s="24"/>
      <c r="M80" s="24"/>
    </row>
    <row r="81" spans="1:13">
      <c r="A81" s="52" t="s">
        <v>35</v>
      </c>
      <c r="B81" s="52"/>
      <c r="C81" s="52"/>
      <c r="D81" s="15">
        <f>+SUM(D82:D88)</f>
        <v>1136514377248.5498</v>
      </c>
      <c r="E81" s="15">
        <v>1090281784990.0599</v>
      </c>
      <c r="F81" s="8">
        <f t="shared" ref="F81:F94" si="13">D81/D$80</f>
        <v>0.79606061777750137</v>
      </c>
      <c r="G81" s="15">
        <f t="shared" ref="G81:G94" si="14">D81-E81</f>
        <v>46232592258.489868</v>
      </c>
      <c r="H81" s="8">
        <f t="shared" si="12"/>
        <v>4.2404259976618217E-2</v>
      </c>
      <c r="I81" s="24"/>
      <c r="J81" s="24"/>
      <c r="K81" s="24"/>
      <c r="L81" s="24"/>
      <c r="M81" s="24"/>
    </row>
    <row r="82" spans="1:13">
      <c r="A82" s="26"/>
      <c r="B82" s="26"/>
      <c r="C82" s="26" t="s">
        <v>6</v>
      </c>
      <c r="D82" s="15">
        <v>21182741613.419998</v>
      </c>
      <c r="E82" s="15">
        <v>20230284709.290001</v>
      </c>
      <c r="F82" s="8">
        <f t="shared" si="13"/>
        <v>1.4837248619612062E-2</v>
      </c>
      <c r="G82" s="15">
        <f t="shared" si="14"/>
        <v>952456904.12999725</v>
      </c>
      <c r="H82" s="8">
        <f t="shared" si="12"/>
        <v>4.7080746406530656E-2</v>
      </c>
      <c r="I82" s="24"/>
      <c r="J82" s="24"/>
      <c r="K82" s="24"/>
      <c r="L82" s="24"/>
      <c r="M82" s="24"/>
    </row>
    <row r="83" spans="1:13">
      <c r="A83" s="52" t="s">
        <v>7</v>
      </c>
      <c r="B83" s="52"/>
      <c r="C83" s="52"/>
      <c r="D83" s="15">
        <v>263754840979.41</v>
      </c>
      <c r="E83" s="15">
        <v>254151589580.98999</v>
      </c>
      <c r="F83" s="8">
        <f t="shared" si="13"/>
        <v>0.18474455392301431</v>
      </c>
      <c r="G83" s="15">
        <f t="shared" si="14"/>
        <v>9603251398.4200134</v>
      </c>
      <c r="H83" s="8">
        <f t="shared" si="12"/>
        <v>3.7785525615844175E-2</v>
      </c>
      <c r="I83" s="24"/>
      <c r="J83" s="24"/>
      <c r="K83" s="24"/>
      <c r="L83" s="24"/>
      <c r="M83" s="24"/>
    </row>
    <row r="84" spans="1:13">
      <c r="A84" s="26"/>
      <c r="B84" s="26"/>
      <c r="C84" s="26" t="s">
        <v>8</v>
      </c>
      <c r="D84" s="15">
        <v>10756524034.93</v>
      </c>
      <c r="E84" s="15">
        <v>10062124887.459999</v>
      </c>
      <c r="F84" s="8">
        <f t="shared" si="13"/>
        <v>7.5343043078039892E-3</v>
      </c>
      <c r="G84" s="15">
        <f t="shared" si="14"/>
        <v>694399147.47000122</v>
      </c>
      <c r="H84" s="8">
        <f t="shared" si="12"/>
        <v>6.9011183545873253E-2</v>
      </c>
      <c r="I84" s="24"/>
      <c r="J84" s="24"/>
      <c r="K84" s="24"/>
      <c r="L84" s="24"/>
      <c r="M84" s="24"/>
    </row>
    <row r="85" spans="1:13">
      <c r="A85" s="52" t="s">
        <v>9</v>
      </c>
      <c r="B85" s="52"/>
      <c r="C85" s="52"/>
      <c r="D85" s="15">
        <v>385324699561.92999</v>
      </c>
      <c r="E85" s="15">
        <v>370321277053.76001</v>
      </c>
      <c r="F85" s="8">
        <f t="shared" si="13"/>
        <v>0.26989699780200599</v>
      </c>
      <c r="G85" s="15">
        <f t="shared" si="14"/>
        <v>15003422508.169983</v>
      </c>
      <c r="H85" s="8">
        <f t="shared" si="12"/>
        <v>4.0514611062955251E-2</v>
      </c>
      <c r="I85" s="24"/>
      <c r="J85" s="24"/>
      <c r="K85" s="24"/>
      <c r="L85" s="24"/>
      <c r="M85" s="24"/>
    </row>
    <row r="86" spans="1:13">
      <c r="A86" s="52" t="s">
        <v>10</v>
      </c>
      <c r="B86" s="52"/>
      <c r="C86" s="52"/>
      <c r="D86" s="15">
        <v>199030820530.37</v>
      </c>
      <c r="E86" s="15">
        <v>189237688907.67999</v>
      </c>
      <c r="F86" s="8">
        <f t="shared" si="13"/>
        <v>0.13940923328374155</v>
      </c>
      <c r="G86" s="15">
        <f t="shared" si="14"/>
        <v>9793131622.6900024</v>
      </c>
      <c r="H86" s="8">
        <f t="shared" si="12"/>
        <v>5.1750429204763762E-2</v>
      </c>
      <c r="I86" s="24"/>
      <c r="J86" s="24"/>
      <c r="K86" s="24"/>
      <c r="L86" s="24"/>
      <c r="M86" s="24"/>
    </row>
    <row r="87" spans="1:13">
      <c r="A87" s="52" t="s">
        <v>11</v>
      </c>
      <c r="B87" s="52"/>
      <c r="C87" s="52"/>
      <c r="D87" s="15">
        <v>10095146320.129999</v>
      </c>
      <c r="E87" s="15">
        <v>9803918924.9899998</v>
      </c>
      <c r="F87" s="8">
        <f t="shared" si="13"/>
        <v>7.0710486176273407E-3</v>
      </c>
      <c r="G87" s="15">
        <f t="shared" si="14"/>
        <v>291227395.13999939</v>
      </c>
      <c r="H87" s="8">
        <f t="shared" si="12"/>
        <v>2.970520231431804E-2</v>
      </c>
      <c r="I87" s="24"/>
      <c r="J87" s="24"/>
      <c r="K87" s="24"/>
      <c r="L87" s="24"/>
      <c r="M87" s="24"/>
    </row>
    <row r="88" spans="1:13">
      <c r="A88" s="52" t="s">
        <v>12</v>
      </c>
      <c r="B88" s="52"/>
      <c r="C88" s="52"/>
      <c r="D88" s="15">
        <v>246369604208.35999</v>
      </c>
      <c r="E88" s="15">
        <v>236474900925.89001</v>
      </c>
      <c r="F88" s="8">
        <f t="shared" si="13"/>
        <v>0.17256723122369616</v>
      </c>
      <c r="G88" s="15">
        <f t="shared" si="14"/>
        <v>9894703282.4699707</v>
      </c>
      <c r="H88" s="8">
        <f t="shared" si="12"/>
        <v>4.1842509474487186E-2</v>
      </c>
      <c r="I88" s="24"/>
      <c r="J88" s="24"/>
      <c r="K88" s="24"/>
      <c r="L88" s="24"/>
      <c r="M88" s="24"/>
    </row>
    <row r="89" spans="1:13">
      <c r="A89" s="52" t="s">
        <v>23</v>
      </c>
      <c r="B89" s="52"/>
      <c r="C89" s="52"/>
      <c r="D89" s="15">
        <v>84182598461.759995</v>
      </c>
      <c r="E89" s="15">
        <v>80302423473.860001</v>
      </c>
      <c r="F89" s="8">
        <f t="shared" si="13"/>
        <v>5.8964895367028237E-2</v>
      </c>
      <c r="G89" s="15">
        <f t="shared" si="14"/>
        <v>3880174987.8999939</v>
      </c>
      <c r="H89" s="8">
        <f t="shared" si="12"/>
        <v>4.8319525364798811E-2</v>
      </c>
      <c r="I89" s="24"/>
      <c r="J89" s="24"/>
      <c r="K89" s="24"/>
      <c r="L89" s="24"/>
      <c r="M89" s="24"/>
    </row>
    <row r="90" spans="1:13" ht="18.75">
      <c r="A90" s="52" t="s">
        <v>36</v>
      </c>
      <c r="B90" s="52"/>
      <c r="C90" s="52"/>
      <c r="D90" s="15">
        <f>+SUM(D91:D93)</f>
        <v>206843251368.888</v>
      </c>
      <c r="E90" s="15">
        <v>204423379951.11902</v>
      </c>
      <c r="F90" s="8">
        <f t="shared" si="13"/>
        <v>0.14488137569051951</v>
      </c>
      <c r="G90" s="15">
        <f t="shared" si="14"/>
        <v>2419871417.7689819</v>
      </c>
      <c r="H90" s="8">
        <f t="shared" si="12"/>
        <v>1.1837547243116775E-2</v>
      </c>
      <c r="I90" s="24"/>
      <c r="J90" s="24"/>
      <c r="K90" s="24"/>
      <c r="L90" s="24"/>
      <c r="M90" s="24"/>
    </row>
    <row r="91" spans="1:13">
      <c r="A91" s="52" t="s">
        <v>37</v>
      </c>
      <c r="B91" s="52"/>
      <c r="C91" s="52"/>
      <c r="D91" s="15">
        <v>28336044848.169998</v>
      </c>
      <c r="E91" s="15">
        <v>28145111814.959999</v>
      </c>
      <c r="F91" s="8">
        <f t="shared" si="13"/>
        <v>1.9847711404949564E-2</v>
      </c>
      <c r="G91" s="15">
        <f t="shared" si="14"/>
        <v>190933033.20999908</v>
      </c>
      <c r="H91" s="8">
        <f t="shared" si="12"/>
        <v>6.7838790076688296E-3</v>
      </c>
      <c r="I91" s="24"/>
      <c r="J91" s="24"/>
      <c r="K91" s="24"/>
      <c r="L91" s="24"/>
      <c r="M91" s="24"/>
    </row>
    <row r="92" spans="1:13">
      <c r="A92" s="52" t="s">
        <v>38</v>
      </c>
      <c r="B92" s="52"/>
      <c r="C92" s="52"/>
      <c r="D92" s="15">
        <v>21843774078.950001</v>
      </c>
      <c r="E92" s="15">
        <v>21499433849.830002</v>
      </c>
      <c r="F92" s="8">
        <f t="shared" si="13"/>
        <v>1.5300262483241978E-2</v>
      </c>
      <c r="G92" s="15">
        <f t="shared" si="14"/>
        <v>344340229.11999893</v>
      </c>
      <c r="H92" s="8">
        <f t="shared" si="12"/>
        <v>1.6016246359097576E-2</v>
      </c>
      <c r="I92" s="24"/>
      <c r="J92" s="24"/>
      <c r="K92" s="24"/>
      <c r="L92" s="24"/>
      <c r="M92" s="24"/>
    </row>
    <row r="93" spans="1:13" ht="18.75" customHeight="1">
      <c r="A93" s="52" t="s">
        <v>39</v>
      </c>
      <c r="B93" s="52"/>
      <c r="C93" s="52"/>
      <c r="D93" s="15">
        <v>156663432441.76801</v>
      </c>
      <c r="E93" s="15">
        <v>154778834286.32901</v>
      </c>
      <c r="F93" s="8">
        <f t="shared" si="13"/>
        <v>0.10973340180232798</v>
      </c>
      <c r="G93" s="15">
        <f t="shared" si="14"/>
        <v>1884598155.4389954</v>
      </c>
      <c r="H93" s="8">
        <f t="shared" si="12"/>
        <v>1.2176071516035796E-2</v>
      </c>
      <c r="I93" s="24"/>
      <c r="J93" s="24"/>
      <c r="K93" s="24"/>
      <c r="L93" s="24"/>
      <c r="M93" s="24"/>
    </row>
    <row r="94" spans="1:13" ht="18.75" customHeight="1">
      <c r="A94" s="52" t="s">
        <v>40</v>
      </c>
      <c r="B94" s="52"/>
      <c r="C94" s="52"/>
      <c r="D94" s="15">
        <v>132932311.03999999</v>
      </c>
      <c r="E94" s="15">
        <v>91460697.799999997</v>
      </c>
      <c r="F94" s="8">
        <f t="shared" si="13"/>
        <v>9.3111164950930122E-5</v>
      </c>
      <c r="G94" s="15">
        <f t="shared" si="14"/>
        <v>41471613.239999995</v>
      </c>
      <c r="H94" s="8" t="s">
        <v>85</v>
      </c>
      <c r="I94" s="24"/>
      <c r="J94" s="24"/>
      <c r="K94" s="24"/>
      <c r="L94" s="24"/>
      <c r="M94" s="24"/>
    </row>
    <row r="95" spans="1:13">
      <c r="A95" s="4"/>
      <c r="B95" s="4"/>
      <c r="C95" s="4"/>
      <c r="D95" s="20"/>
      <c r="E95" s="20"/>
      <c r="F95" s="18"/>
      <c r="G95" s="15"/>
      <c r="H95" s="19"/>
      <c r="I95" s="24"/>
      <c r="J95" s="24"/>
      <c r="K95" s="24"/>
      <c r="L95" s="24"/>
      <c r="M95" s="24"/>
    </row>
    <row r="96" spans="1:13" ht="18.75">
      <c r="A96" s="28"/>
      <c r="B96" s="22"/>
      <c r="C96" s="29" t="s">
        <v>53</v>
      </c>
      <c r="D96" s="20"/>
      <c r="E96" s="20"/>
      <c r="F96" s="7"/>
      <c r="G96" s="15"/>
      <c r="H96" s="27"/>
      <c r="I96" s="24"/>
      <c r="J96" s="24"/>
      <c r="K96" s="24"/>
      <c r="L96" s="24"/>
      <c r="M96" s="24"/>
    </row>
    <row r="97" spans="1:13" ht="18.75">
      <c r="A97" s="52" t="s">
        <v>41</v>
      </c>
      <c r="B97" s="52"/>
      <c r="C97" s="52"/>
      <c r="D97" s="47">
        <v>9.9361554754282808E-2</v>
      </c>
      <c r="E97" s="47">
        <v>9.8505880744364213E-2</v>
      </c>
      <c r="F97" s="7" t="s">
        <v>20</v>
      </c>
      <c r="G97" s="21">
        <f t="shared" ref="G97:G107" si="15">D97-E97</f>
        <v>8.5567400991859444E-4</v>
      </c>
      <c r="H97" s="8">
        <f t="shared" ref="H97:H108" si="16">G97/E97</f>
        <v>8.6865271743438513E-3</v>
      </c>
      <c r="I97" s="24"/>
      <c r="J97" s="24"/>
      <c r="K97" s="24"/>
      <c r="L97" s="24"/>
      <c r="M97" s="24"/>
    </row>
    <row r="98" spans="1:13">
      <c r="A98" s="26"/>
      <c r="B98" s="26"/>
      <c r="C98" s="26" t="s">
        <v>6</v>
      </c>
      <c r="D98" s="47">
        <v>8.1213279059682453E-2</v>
      </c>
      <c r="E98" s="47">
        <v>8.495942402616663E-2</v>
      </c>
      <c r="F98" s="7" t="s">
        <v>20</v>
      </c>
      <c r="G98" s="21">
        <f t="shared" si="15"/>
        <v>-3.7461449664841773E-3</v>
      </c>
      <c r="H98" s="8">
        <f t="shared" si="16"/>
        <v>-4.409334231515509E-2</v>
      </c>
      <c r="I98" s="24"/>
      <c r="J98" s="24"/>
      <c r="K98" s="24"/>
      <c r="L98" s="24"/>
      <c r="M98" s="24"/>
    </row>
    <row r="99" spans="1:13">
      <c r="A99" s="52" t="s">
        <v>7</v>
      </c>
      <c r="B99" s="52"/>
      <c r="C99" s="52"/>
      <c r="D99" s="47">
        <v>8.7227610403737041E-2</v>
      </c>
      <c r="E99" s="47">
        <v>8.533593356431958E-2</v>
      </c>
      <c r="F99" s="7" t="s">
        <v>20</v>
      </c>
      <c r="G99" s="21">
        <f t="shared" si="15"/>
        <v>1.891676839417461E-3</v>
      </c>
      <c r="H99" s="8">
        <f t="shared" si="16"/>
        <v>2.2167412488569804E-2</v>
      </c>
      <c r="I99" s="24"/>
      <c r="J99" s="24"/>
      <c r="K99" s="24"/>
      <c r="L99" s="24"/>
      <c r="M99" s="24"/>
    </row>
    <row r="100" spans="1:13">
      <c r="A100" s="26"/>
      <c r="B100" s="26"/>
      <c r="C100" s="26" t="s">
        <v>8</v>
      </c>
      <c r="D100" s="47">
        <v>0.10944716649848241</v>
      </c>
      <c r="E100" s="47">
        <v>0.11421996508848631</v>
      </c>
      <c r="F100" s="7" t="s">
        <v>20</v>
      </c>
      <c r="G100" s="21">
        <f t="shared" si="15"/>
        <v>-4.7727985900039016E-3</v>
      </c>
      <c r="H100" s="8">
        <f t="shared" si="16"/>
        <v>-4.1786027392902901E-2</v>
      </c>
      <c r="I100" s="24"/>
      <c r="J100" s="24"/>
      <c r="K100" s="24"/>
      <c r="L100" s="24"/>
      <c r="M100" s="24"/>
    </row>
    <row r="101" spans="1:13">
      <c r="A101" s="52" t="s">
        <v>9</v>
      </c>
      <c r="B101" s="52"/>
      <c r="C101" s="52"/>
      <c r="D101" s="47">
        <v>9.5939315535378919E-2</v>
      </c>
      <c r="E101" s="47">
        <v>0.10136603809079393</v>
      </c>
      <c r="F101" s="7" t="s">
        <v>20</v>
      </c>
      <c r="G101" s="21">
        <f t="shared" si="15"/>
        <v>-5.4267225554150145E-3</v>
      </c>
      <c r="H101" s="8">
        <f t="shared" si="16"/>
        <v>-5.3535904703647184E-2</v>
      </c>
      <c r="I101" s="24"/>
      <c r="J101" s="24"/>
      <c r="K101" s="24"/>
      <c r="L101" s="24"/>
      <c r="M101" s="24"/>
    </row>
    <row r="102" spans="1:13">
      <c r="A102" s="52" t="s">
        <v>10</v>
      </c>
      <c r="B102" s="52"/>
      <c r="C102" s="52"/>
      <c r="D102" s="47">
        <v>0.10966136608659148</v>
      </c>
      <c r="E102" s="47">
        <v>0.10553648075204602</v>
      </c>
      <c r="F102" s="7" t="s">
        <v>20</v>
      </c>
      <c r="G102" s="21">
        <f t="shared" si="15"/>
        <v>4.1248853345454556E-3</v>
      </c>
      <c r="H102" s="8">
        <f t="shared" si="16"/>
        <v>3.9084924048554529E-2</v>
      </c>
      <c r="I102" s="24"/>
      <c r="J102" s="24"/>
      <c r="K102" s="15"/>
      <c r="L102" s="24"/>
      <c r="M102" s="24"/>
    </row>
    <row r="103" spans="1:13">
      <c r="A103" s="52" t="s">
        <v>11</v>
      </c>
      <c r="B103" s="52"/>
      <c r="C103" s="52"/>
      <c r="D103" s="47">
        <v>0.1018846607602697</v>
      </c>
      <c r="E103" s="47">
        <v>9.1168790128163479E-2</v>
      </c>
      <c r="F103" s="7" t="s">
        <v>20</v>
      </c>
      <c r="G103" s="21">
        <f t="shared" si="15"/>
        <v>1.0715870632106217E-2</v>
      </c>
      <c r="H103" s="8">
        <f t="shared" si="16"/>
        <v>0.11753880485900969</v>
      </c>
      <c r="I103" s="24"/>
      <c r="J103" s="24"/>
      <c r="K103" s="24"/>
      <c r="L103" s="24"/>
      <c r="M103" s="24"/>
    </row>
    <row r="104" spans="1:13">
      <c r="A104" s="52" t="s">
        <v>12</v>
      </c>
      <c r="B104" s="52"/>
      <c r="C104" s="52"/>
      <c r="D104" s="47">
        <v>0.10273157156611878</v>
      </c>
      <c r="E104" s="47">
        <v>0.10275606707288887</v>
      </c>
      <c r="F104" s="7" t="s">
        <v>20</v>
      </c>
      <c r="G104" s="21">
        <f t="shared" si="15"/>
        <v>-2.4495506770083608E-5</v>
      </c>
      <c r="H104" s="8">
        <f t="shared" si="16"/>
        <v>-2.3838501674755606E-4</v>
      </c>
      <c r="I104" s="24"/>
      <c r="J104" s="24"/>
      <c r="K104" s="24"/>
      <c r="L104" s="24"/>
      <c r="M104" s="24"/>
    </row>
    <row r="105" spans="1:13">
      <c r="A105" s="52" t="s">
        <v>23</v>
      </c>
      <c r="B105" s="52"/>
      <c r="C105" s="52"/>
      <c r="D105" s="47">
        <v>0.11108412905431209</v>
      </c>
      <c r="E105" s="47">
        <v>9.6463580368523427E-2</v>
      </c>
      <c r="F105" s="7" t="s">
        <v>20</v>
      </c>
      <c r="G105" s="21">
        <f t="shared" si="15"/>
        <v>1.4620548685788659E-2</v>
      </c>
      <c r="H105" s="8">
        <f t="shared" si="16"/>
        <v>0.15156547818288757</v>
      </c>
      <c r="I105" s="24"/>
      <c r="J105" s="24"/>
      <c r="K105" s="24"/>
      <c r="L105" s="24"/>
      <c r="M105" s="24"/>
    </row>
    <row r="106" spans="1:13">
      <c r="A106" s="52" t="s">
        <v>37</v>
      </c>
      <c r="B106" s="52"/>
      <c r="C106" s="52"/>
      <c r="D106" s="47">
        <v>0.10368672393548639</v>
      </c>
      <c r="E106" s="47">
        <v>0.1020813545966812</v>
      </c>
      <c r="F106" s="7" t="s">
        <v>20</v>
      </c>
      <c r="G106" s="21">
        <f t="shared" si="15"/>
        <v>1.6053693388051876E-3</v>
      </c>
      <c r="H106" s="8">
        <f t="shared" si="16"/>
        <v>1.572637182517737E-2</v>
      </c>
      <c r="I106" s="24"/>
      <c r="J106" s="24"/>
      <c r="K106" s="24"/>
      <c r="L106" s="24"/>
      <c r="M106" s="24"/>
    </row>
    <row r="107" spans="1:13">
      <c r="A107" s="52" t="s">
        <v>38</v>
      </c>
      <c r="B107" s="52"/>
      <c r="C107" s="52"/>
      <c r="D107" s="47">
        <v>8.8888060285540652E-2</v>
      </c>
      <c r="E107" s="47">
        <v>8.2825779148730572E-2</v>
      </c>
      <c r="F107" s="7" t="s">
        <v>20</v>
      </c>
      <c r="G107" s="21">
        <f t="shared" si="15"/>
        <v>6.0622811368100799E-3</v>
      </c>
      <c r="H107" s="8">
        <f t="shared" si="16"/>
        <v>7.319316762386284E-2</v>
      </c>
      <c r="I107" s="24"/>
      <c r="J107" s="24"/>
      <c r="K107" s="24"/>
      <c r="L107" s="24"/>
      <c r="M107" s="24"/>
    </row>
    <row r="108" spans="1:13" ht="18.75">
      <c r="A108" s="52" t="s">
        <v>42</v>
      </c>
      <c r="B108" s="52"/>
      <c r="C108" s="52"/>
      <c r="D108" s="47">
        <v>0.10580000000000001</v>
      </c>
      <c r="E108" s="47">
        <v>0.10199999999999999</v>
      </c>
      <c r="F108" s="7" t="s">
        <v>20</v>
      </c>
      <c r="G108" s="21">
        <f>D108-E108</f>
        <v>3.8000000000000117E-3</v>
      </c>
      <c r="H108" s="8">
        <f t="shared" si="16"/>
        <v>3.7254901960784431E-2</v>
      </c>
      <c r="I108" s="24"/>
      <c r="J108" s="24"/>
      <c r="K108" s="24"/>
      <c r="L108" s="24"/>
      <c r="M108" s="24"/>
    </row>
    <row r="109" spans="1:13">
      <c r="A109" s="4"/>
      <c r="B109" s="4"/>
      <c r="C109" s="4"/>
      <c r="D109" s="20"/>
      <c r="E109" s="20"/>
      <c r="F109" s="18"/>
      <c r="G109" s="15"/>
      <c r="H109" s="19"/>
      <c r="I109" s="24"/>
      <c r="J109" s="24"/>
      <c r="K109" s="24"/>
      <c r="L109" s="24"/>
      <c r="M109" s="24"/>
    </row>
    <row r="110" spans="1:13" ht="18.75" customHeight="1">
      <c r="A110" s="28"/>
      <c r="B110" s="22"/>
      <c r="C110" s="29" t="s">
        <v>67</v>
      </c>
      <c r="D110" s="20"/>
      <c r="E110" s="20"/>
      <c r="F110" s="7"/>
      <c r="G110" s="15"/>
      <c r="H110" s="8"/>
      <c r="I110" s="24"/>
      <c r="J110" s="24"/>
      <c r="K110" s="24"/>
      <c r="L110" s="24"/>
      <c r="M110" s="24"/>
    </row>
    <row r="111" spans="1:13">
      <c r="A111" s="53" t="s">
        <v>43</v>
      </c>
      <c r="B111" s="53"/>
      <c r="C111" s="53"/>
      <c r="D111" s="15">
        <v>25767</v>
      </c>
      <c r="E111" s="15">
        <v>25478</v>
      </c>
      <c r="F111" s="7" t="s">
        <v>20</v>
      </c>
      <c r="G111" s="15">
        <f>D111-E111</f>
        <v>289</v>
      </c>
      <c r="H111" s="8">
        <f>G111/E111</f>
        <v>1.1343119554125128E-2</v>
      </c>
      <c r="I111" s="24"/>
      <c r="J111" s="24"/>
      <c r="K111" s="24"/>
      <c r="L111" s="24"/>
      <c r="M111" s="24"/>
    </row>
    <row r="112" spans="1:13">
      <c r="A112" s="53" t="s">
        <v>44</v>
      </c>
      <c r="B112" s="53"/>
      <c r="C112" s="53"/>
      <c r="D112" s="15">
        <v>18159</v>
      </c>
      <c r="E112" s="15">
        <v>17794</v>
      </c>
      <c r="F112" s="7" t="s">
        <v>20</v>
      </c>
      <c r="G112" s="15">
        <f>D112-E112</f>
        <v>365</v>
      </c>
      <c r="H112" s="8">
        <f>G112/E112</f>
        <v>2.0512532314263233E-2</v>
      </c>
      <c r="I112" s="24"/>
      <c r="J112" s="24"/>
      <c r="K112" s="24"/>
      <c r="L112" s="24"/>
      <c r="M112" s="24"/>
    </row>
    <row r="113" spans="1:13">
      <c r="A113" s="30"/>
      <c r="B113" s="30"/>
      <c r="C113" s="30"/>
      <c r="D113" s="15"/>
      <c r="E113" s="15"/>
      <c r="F113" s="7"/>
      <c r="G113" s="15"/>
      <c r="H113" s="8"/>
      <c r="I113" s="24"/>
      <c r="J113" s="24"/>
      <c r="K113" s="24"/>
      <c r="L113" s="24"/>
      <c r="M113" s="24"/>
    </row>
    <row r="114" spans="1:13" ht="18.75">
      <c r="A114" s="28"/>
      <c r="B114" s="22"/>
      <c r="C114" s="29" t="s">
        <v>83</v>
      </c>
      <c r="D114" s="28"/>
      <c r="E114" s="18"/>
      <c r="F114" s="7"/>
      <c r="G114" s="15"/>
      <c r="H114" s="8"/>
      <c r="I114" s="24"/>
      <c r="J114" s="24"/>
      <c r="K114" s="24"/>
      <c r="L114" s="24"/>
      <c r="M114" s="24"/>
    </row>
    <row r="115" spans="1:13">
      <c r="A115" s="53" t="s">
        <v>43</v>
      </c>
      <c r="B115" s="53"/>
      <c r="C115" s="53"/>
      <c r="D115" s="15">
        <v>46067</v>
      </c>
      <c r="E115" s="15">
        <v>45246</v>
      </c>
      <c r="F115" s="7" t="s">
        <v>20</v>
      </c>
      <c r="G115" s="15">
        <f>D115-E115</f>
        <v>821</v>
      </c>
      <c r="H115" s="8">
        <f>G115/E115</f>
        <v>1.8145250408875924E-2</v>
      </c>
      <c r="I115" s="24"/>
      <c r="J115" s="24"/>
      <c r="K115" s="24"/>
      <c r="L115" s="24"/>
      <c r="M115" s="24"/>
    </row>
    <row r="116" spans="1:13">
      <c r="A116" s="53" t="s">
        <v>44</v>
      </c>
      <c r="B116" s="53"/>
      <c r="C116" s="53"/>
      <c r="D116" s="15">
        <v>15877</v>
      </c>
      <c r="E116" s="15">
        <v>15658</v>
      </c>
      <c r="F116" s="7" t="s">
        <v>20</v>
      </c>
      <c r="G116" s="15">
        <f>D116-E116</f>
        <v>219</v>
      </c>
      <c r="H116" s="8">
        <f>G116/E116</f>
        <v>1.3986460595222889E-2</v>
      </c>
      <c r="I116" s="24"/>
      <c r="J116" s="24"/>
      <c r="K116" s="24"/>
      <c r="L116" s="24"/>
      <c r="M116" s="24"/>
    </row>
    <row r="117" spans="1:13">
      <c r="A117" s="22"/>
      <c r="B117" s="22"/>
      <c r="C117" s="30"/>
      <c r="D117" s="15"/>
      <c r="E117" s="20"/>
      <c r="F117" s="7"/>
      <c r="G117" s="15"/>
      <c r="H117" s="8"/>
      <c r="I117" s="24"/>
      <c r="J117" s="24"/>
      <c r="K117" s="24"/>
      <c r="L117" s="24"/>
      <c r="M117" s="24"/>
    </row>
    <row r="118" spans="1:13">
      <c r="A118" s="28"/>
      <c r="B118" s="22"/>
      <c r="C118" s="29" t="s">
        <v>66</v>
      </c>
      <c r="D118" s="20"/>
      <c r="E118" s="20"/>
      <c r="F118" s="18"/>
      <c r="G118" s="18"/>
      <c r="H118" s="18"/>
      <c r="I118" s="24"/>
      <c r="J118" s="24"/>
      <c r="K118" s="24"/>
      <c r="L118" s="24"/>
      <c r="M118" s="24"/>
    </row>
    <row r="119" spans="1:13">
      <c r="A119" s="53" t="s">
        <v>45</v>
      </c>
      <c r="B119" s="53"/>
      <c r="C119" s="53"/>
      <c r="D119" s="15">
        <v>255024</v>
      </c>
      <c r="E119" s="15">
        <v>251062</v>
      </c>
      <c r="F119" s="7" t="s">
        <v>20</v>
      </c>
      <c r="G119" s="15">
        <f>D119-E119</f>
        <v>3962</v>
      </c>
      <c r="H119" s="8">
        <f>G119/E119</f>
        <v>1.5780962471421401E-2</v>
      </c>
      <c r="I119" s="24"/>
      <c r="J119" s="24"/>
      <c r="K119" s="24"/>
      <c r="L119" s="24"/>
      <c r="M119" s="24"/>
    </row>
    <row r="120" spans="1:13">
      <c r="A120" s="53" t="s">
        <v>46</v>
      </c>
      <c r="B120" s="53"/>
      <c r="C120" s="53"/>
      <c r="D120" s="15">
        <v>76</v>
      </c>
      <c r="E120" s="15">
        <v>71</v>
      </c>
      <c r="F120" s="7" t="s">
        <v>20</v>
      </c>
      <c r="G120" s="15">
        <f>D120-E120</f>
        <v>5</v>
      </c>
      <c r="H120" s="8">
        <f>G120/E120</f>
        <v>7.0422535211267609E-2</v>
      </c>
      <c r="I120" s="24"/>
      <c r="J120" s="24"/>
      <c r="K120" s="24"/>
      <c r="L120" s="24"/>
      <c r="M120" s="24"/>
    </row>
    <row r="121" spans="1:13">
      <c r="A121" s="53" t="s">
        <v>47</v>
      </c>
      <c r="B121" s="53"/>
      <c r="C121" s="53"/>
      <c r="D121" s="15">
        <v>244116</v>
      </c>
      <c r="E121" s="15">
        <v>240187</v>
      </c>
      <c r="F121" s="7" t="s">
        <v>20</v>
      </c>
      <c r="G121" s="15">
        <f>D121-E121</f>
        <v>3929</v>
      </c>
      <c r="H121" s="8">
        <f>G121/E121</f>
        <v>1.6358087656700819E-2</v>
      </c>
      <c r="I121" s="24"/>
      <c r="J121" s="24"/>
      <c r="K121" s="24"/>
      <c r="L121" s="24"/>
      <c r="M121" s="24"/>
    </row>
    <row r="122" spans="1:13">
      <c r="A122" s="29"/>
      <c r="B122" s="29"/>
      <c r="C122" s="29" t="s">
        <v>48</v>
      </c>
      <c r="D122" s="15">
        <v>54229176097.219994</v>
      </c>
      <c r="E122" s="15">
        <v>52908965635.639999</v>
      </c>
      <c r="F122" s="7" t="s">
        <v>20</v>
      </c>
      <c r="G122" s="15">
        <f>D122-E122</f>
        <v>1320210461.5799942</v>
      </c>
      <c r="H122" s="8">
        <f>G122/E122</f>
        <v>2.4952490484725854E-2</v>
      </c>
      <c r="I122" s="24"/>
      <c r="J122" s="24"/>
      <c r="K122" s="24"/>
      <c r="L122" s="24"/>
      <c r="M122" s="24"/>
    </row>
    <row r="123" spans="1:13" ht="18" thickBot="1">
      <c r="A123" s="33" t="s">
        <v>49</v>
      </c>
      <c r="B123" s="37"/>
      <c r="C123" s="34"/>
      <c r="D123" s="4"/>
      <c r="E123" s="35"/>
      <c r="F123" s="34"/>
      <c r="G123" s="34"/>
      <c r="H123" s="36"/>
      <c r="I123" s="4"/>
      <c r="J123" s="4"/>
      <c r="K123" s="4"/>
    </row>
    <row r="124" spans="1:13" ht="18.75" thickTop="1" thickBot="1">
      <c r="A124" s="58" t="s">
        <v>54</v>
      </c>
      <c r="B124" s="58"/>
      <c r="C124" s="58"/>
      <c r="D124" s="59"/>
      <c r="E124" s="38"/>
      <c r="F124" s="34"/>
      <c r="G124" s="34"/>
      <c r="H124" s="36"/>
      <c r="I124" s="4"/>
    </row>
    <row r="125" spans="1:13" ht="18.75" customHeight="1" thickTop="1">
      <c r="A125" s="55" t="s">
        <v>55</v>
      </c>
      <c r="B125" s="55"/>
      <c r="C125" s="55"/>
      <c r="D125" s="55"/>
      <c r="E125" s="55"/>
      <c r="F125" s="55"/>
      <c r="G125" s="55"/>
      <c r="H125" s="55"/>
      <c r="I125" s="4"/>
      <c r="J125" s="25"/>
    </row>
    <row r="126" spans="1:13" ht="17.25" customHeight="1">
      <c r="A126" s="55" t="s">
        <v>56</v>
      </c>
      <c r="B126" s="55"/>
      <c r="C126" s="55"/>
      <c r="D126" s="55"/>
      <c r="E126" s="55"/>
      <c r="F126" s="55"/>
      <c r="G126" s="55"/>
      <c r="H126" s="55"/>
      <c r="I126" s="4"/>
      <c r="J126" s="5"/>
    </row>
    <row r="127" spans="1:13" ht="17.25" customHeight="1">
      <c r="A127" s="57" t="s">
        <v>57</v>
      </c>
      <c r="B127" s="57"/>
      <c r="C127" s="57"/>
      <c r="D127" s="57"/>
      <c r="E127" s="57"/>
      <c r="F127" s="57"/>
      <c r="G127" s="57"/>
      <c r="H127" s="57"/>
      <c r="I127" s="4"/>
    </row>
    <row r="128" spans="1:13" ht="24" customHeight="1">
      <c r="A128" s="61" t="s">
        <v>65</v>
      </c>
      <c r="B128" s="61"/>
      <c r="C128" s="61"/>
      <c r="D128" s="61"/>
      <c r="E128" s="61"/>
      <c r="F128" s="61"/>
      <c r="G128" s="61"/>
      <c r="H128" s="61"/>
      <c r="I128" s="4"/>
      <c r="M128" s="48"/>
    </row>
    <row r="129" spans="1:9" ht="22.5" customHeight="1">
      <c r="A129" s="61" t="s">
        <v>58</v>
      </c>
      <c r="B129" s="61"/>
      <c r="C129" s="61"/>
      <c r="D129" s="61"/>
      <c r="E129" s="61"/>
      <c r="F129" s="61"/>
      <c r="G129" s="61"/>
      <c r="H129" s="61"/>
      <c r="I129" s="4"/>
    </row>
    <row r="130" spans="1:9" ht="17.25" customHeight="1">
      <c r="A130" s="61" t="s">
        <v>59</v>
      </c>
      <c r="B130" s="61"/>
      <c r="C130" s="39"/>
      <c r="D130" s="39"/>
      <c r="E130" s="39"/>
      <c r="F130" s="39"/>
      <c r="G130" s="39"/>
      <c r="H130" s="39"/>
      <c r="I130" s="4"/>
    </row>
    <row r="131" spans="1:9" ht="17.25" customHeight="1">
      <c r="A131" s="61" t="s">
        <v>60</v>
      </c>
      <c r="B131" s="61"/>
      <c r="C131" s="61"/>
      <c r="D131" s="61"/>
      <c r="E131" s="61"/>
      <c r="F131" s="61"/>
      <c r="G131" s="61"/>
      <c r="H131" s="61"/>
      <c r="I131" s="4"/>
    </row>
    <row r="132" spans="1:9" ht="17.25" customHeight="1">
      <c r="A132" s="57" t="s">
        <v>61</v>
      </c>
      <c r="B132" s="57"/>
      <c r="C132" s="57"/>
      <c r="D132" s="57"/>
      <c r="E132" s="57"/>
      <c r="F132" s="57"/>
      <c r="G132" s="57"/>
      <c r="H132" s="57"/>
      <c r="I132" s="4"/>
    </row>
    <row r="133" spans="1:9" ht="17.25" customHeight="1">
      <c r="A133" s="57" t="s">
        <v>62</v>
      </c>
      <c r="B133" s="57"/>
      <c r="C133" s="57"/>
      <c r="D133" s="57"/>
      <c r="E133" s="57"/>
      <c r="F133" s="57"/>
      <c r="G133" s="57"/>
      <c r="H133" s="57"/>
      <c r="I133" s="4"/>
    </row>
    <row r="134" spans="1:9" ht="17.25" customHeight="1">
      <c r="A134" s="57" t="s">
        <v>63</v>
      </c>
      <c r="B134" s="57"/>
      <c r="C134" s="57"/>
      <c r="D134" s="57"/>
      <c r="E134" s="57"/>
      <c r="F134" s="57"/>
      <c r="G134" s="57"/>
      <c r="H134" s="57"/>
      <c r="I134" s="4"/>
    </row>
    <row r="135" spans="1:9" ht="24.75" customHeight="1">
      <c r="A135" s="57" t="s">
        <v>64</v>
      </c>
      <c r="B135" s="57"/>
      <c r="C135" s="57"/>
      <c r="D135" s="57"/>
      <c r="E135" s="57"/>
      <c r="F135" s="57"/>
      <c r="G135" s="57"/>
      <c r="H135" s="40"/>
      <c r="I135" s="4"/>
    </row>
    <row r="136" spans="1:9">
      <c r="A136" s="60" t="s">
        <v>50</v>
      </c>
      <c r="B136" s="60"/>
      <c r="C136" s="37"/>
      <c r="D136" s="37"/>
      <c r="E136" s="37"/>
      <c r="F136" s="37"/>
      <c r="G136" s="37"/>
      <c r="H136" s="37"/>
      <c r="I136" s="4"/>
    </row>
    <row r="137" spans="1:9">
      <c r="A137" s="49" t="s">
        <v>84</v>
      </c>
      <c r="B137" s="49"/>
      <c r="C137" s="37"/>
      <c r="D137" s="37"/>
      <c r="E137" s="37"/>
      <c r="F137" s="37"/>
      <c r="G137" s="37"/>
      <c r="H137" s="37"/>
      <c r="I137" s="4"/>
    </row>
    <row r="138" spans="1:9">
      <c r="A138" s="50" t="s">
        <v>51</v>
      </c>
      <c r="B138" s="50"/>
      <c r="C138" s="37"/>
      <c r="D138" s="37"/>
      <c r="E138" s="37"/>
      <c r="F138" s="37"/>
      <c r="G138" s="37"/>
      <c r="H138" s="37"/>
    </row>
  </sheetData>
  <mergeCells count="84">
    <mergeCell ref="A27:C27"/>
    <mergeCell ref="A2:C2"/>
    <mergeCell ref="A3:C3"/>
    <mergeCell ref="A7:C7"/>
    <mergeCell ref="A9:C9"/>
    <mergeCell ref="A11:C11"/>
    <mergeCell ref="A12:C12"/>
    <mergeCell ref="A13:C13"/>
    <mergeCell ref="A14:C14"/>
    <mergeCell ref="A22:C22"/>
    <mergeCell ref="A24:C24"/>
    <mergeCell ref="A26:C26"/>
    <mergeCell ref="A49:C49"/>
    <mergeCell ref="A28:C28"/>
    <mergeCell ref="A29:C29"/>
    <mergeCell ref="A35:C35"/>
    <mergeCell ref="A37:C37"/>
    <mergeCell ref="A38:C38"/>
    <mergeCell ref="A41:C41"/>
    <mergeCell ref="A43:C43"/>
    <mergeCell ref="A45:C45"/>
    <mergeCell ref="A46:C46"/>
    <mergeCell ref="A47:C47"/>
    <mergeCell ref="A48:C48"/>
    <mergeCell ref="A67:C67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5:C65"/>
    <mergeCell ref="A66:C66"/>
    <mergeCell ref="A89:C89"/>
    <mergeCell ref="A70:C70"/>
    <mergeCell ref="A72:C72"/>
    <mergeCell ref="A73:C73"/>
    <mergeCell ref="A74:C74"/>
    <mergeCell ref="A77:C77"/>
    <mergeCell ref="A81:C81"/>
    <mergeCell ref="A83:C83"/>
    <mergeCell ref="A85:C85"/>
    <mergeCell ref="A86:C86"/>
    <mergeCell ref="A87:C87"/>
    <mergeCell ref="A88:C88"/>
    <mergeCell ref="A105:C105"/>
    <mergeCell ref="A90:C90"/>
    <mergeCell ref="A91:C91"/>
    <mergeCell ref="A92:C92"/>
    <mergeCell ref="A93:C93"/>
    <mergeCell ref="A94:C94"/>
    <mergeCell ref="A97:C97"/>
    <mergeCell ref="A99:C99"/>
    <mergeCell ref="A101:C101"/>
    <mergeCell ref="A102:C102"/>
    <mergeCell ref="A103:C103"/>
    <mergeCell ref="A104:C104"/>
    <mergeCell ref="A125:H125"/>
    <mergeCell ref="A106:C106"/>
    <mergeCell ref="A107:C107"/>
    <mergeCell ref="A108:C108"/>
    <mergeCell ref="A111:C111"/>
    <mergeCell ref="A112:C112"/>
    <mergeCell ref="A115:C115"/>
    <mergeCell ref="A116:C116"/>
    <mergeCell ref="A119:C119"/>
    <mergeCell ref="A120:C120"/>
    <mergeCell ref="A121:C121"/>
    <mergeCell ref="A124:D124"/>
    <mergeCell ref="A138:B138"/>
    <mergeCell ref="A126:H126"/>
    <mergeCell ref="A127:H127"/>
    <mergeCell ref="A128:H128"/>
    <mergeCell ref="A129:H129"/>
    <mergeCell ref="A130:B130"/>
    <mergeCell ref="A131:H131"/>
    <mergeCell ref="A132:H132"/>
    <mergeCell ref="A133:H133"/>
    <mergeCell ref="A134:H134"/>
    <mergeCell ref="A135:G135"/>
    <mergeCell ref="A136:B136"/>
  </mergeCells>
  <printOptions horizontalCentered="1"/>
  <pageMargins left="0.39370078740157499" right="0" top="0.74803149606299202" bottom="0.74803149606299202" header="0" footer="0"/>
  <pageSetup scale="57" fitToHeight="2" orientation="portrait" r:id="rId1"/>
  <rowBreaks count="2" manualBreakCount="2">
    <brk id="62" max="8" man="1"/>
    <brk id="108" max="8" man="1"/>
  </rowBreaks>
  <ignoredErrors>
    <ignoredError sqref="D49 D67 D74 D8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59AB17FB-36E0-423E-9D75-67794E91B7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FEFE15-3CA7-4171-8303-9CE99D36D8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41681A-0598-4EAD-A1AD-C3F9D9D49ADC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28489dc2-50cf-493e-a704-cb1420394a7d"/>
    <ds:schemaRef ds:uri="http://purl.org/dc/terms/"/>
    <ds:schemaRef ds:uri="244e2f5b-9846-4671-8ae8-9e2b684eca7d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RM enero 2024</vt:lpstr>
      <vt:lpstr>RM febrero 2025</vt:lpstr>
      <vt:lpstr>'RM enero 2024'!Print_Area</vt:lpstr>
      <vt:lpstr>'RM febrero 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Estadístico al 31 de enero de 2023</dc:title>
  <dc:subject/>
  <dc:creator>Franki Noel Trinidad García</dc:creator>
  <cp:keywords/>
  <dc:description/>
  <cp:lastModifiedBy>Alicia Michelle Alcantara Troncoso</cp:lastModifiedBy>
  <cp:revision/>
  <cp:lastPrinted>2025-03-10T18:42:38Z</cp:lastPrinted>
  <dcterms:created xsi:type="dcterms:W3CDTF">2023-02-10T13:20:53Z</dcterms:created>
  <dcterms:modified xsi:type="dcterms:W3CDTF">2025-03-10T18:43:13Z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