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Mensual/2023/"/>
    </mc:Choice>
  </mc:AlternateContent>
  <xr:revisionPtr revIDLastSave="171" documentId="11_5CFC9E657840E1F66F4B7F50FD8036829C1925B5" xr6:coauthVersionLast="47" xr6:coauthVersionMax="47" xr10:uidLastSave="{213DDA9C-6FFA-48E2-80EF-6CD6EB835139}"/>
  <bookViews>
    <workbookView xWindow="1905" yWindow="1905" windowWidth="21600" windowHeight="11385" xr2:uid="{00000000-000D-0000-FFFF-FFFF00000000}"/>
  </bookViews>
  <sheets>
    <sheet name="RM Marzo 2023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'RM Marzo 2023'!$A$1:$I$138</definedName>
    <definedName name="Área_de_impresión1" localSheetId="0">'[1]7.7.6'!$A$1:$AQ$58</definedName>
    <definedName name="Área_de_impresión1">'[2]7.7.6'!$A$1:$AQ$58</definedName>
    <definedName name="Área_de_impresión2" localSheetId="0">'[1]7.7.6'!#REF!</definedName>
    <definedName name="Área_de_impresión2">'[2]7.7.6'!#REF!</definedName>
    <definedName name="CCI" localSheetId="0">'[1]7.7.6'!$A$1:$R$57</definedName>
    <definedName name="CCI">'[2]7.7.6'!$A$1:$R$57</definedName>
    <definedName name="Compl" localSheetId="0">'[1]7.7.6'!$AA$1:$AJ$57</definedName>
    <definedName name="Compl">'[2]7.7.6'!$AA$1:$AJ$57</definedName>
    <definedName name="Exceso1" localSheetId="0">'[1]7.7.6'!#REF!</definedName>
    <definedName name="Exceso1">'[2]7.7.6'!#REF!</definedName>
    <definedName name="Exceso2" localSheetId="0">'[1]7.7.6'!#REF!</definedName>
    <definedName name="Exceso2">'[2]7.7.6'!#REF!</definedName>
    <definedName name="Print1" localSheetId="0">'[1]7.7.6'!$A$1:$AQ$58</definedName>
    <definedName name="Print1">'[2]7.7.6'!$A$1:$AQ$58</definedName>
    <definedName name="Print2" localSheetId="0">'[1]7.7.6'!#REF!</definedName>
    <definedName name="Print2">'[2]7.7.6'!#REF!</definedName>
    <definedName name="RepFSS" localSheetId="0">'[1]7.7.6'!$T$1:$Y$57</definedName>
    <definedName name="RepFSS">'[2]7.7.6'!$T$1:$Y$57</definedName>
    <definedName name="Totales" localSheetId="0">'[1]7.7.6'!$A$1:$AP$58</definedName>
    <definedName name="Totales">'[2]7.7.6'!$A$1:$AP$58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2" l="1"/>
  <c r="D42" i="2"/>
  <c r="H19" i="2"/>
  <c r="H18" i="2"/>
  <c r="D92" i="2"/>
  <c r="D83" i="2"/>
  <c r="G64" i="2"/>
  <c r="H64" i="2" s="1"/>
  <c r="E40" i="2"/>
  <c r="G124" i="2"/>
  <c r="H124" i="2" s="1"/>
  <c r="G123" i="2"/>
  <c r="H123" i="2" s="1"/>
  <c r="G122" i="2"/>
  <c r="H122" i="2" s="1"/>
  <c r="G121" i="2"/>
  <c r="H121" i="2" s="1"/>
  <c r="G118" i="2"/>
  <c r="H118" i="2" s="1"/>
  <c r="G117" i="2"/>
  <c r="H117" i="2" s="1"/>
  <c r="G114" i="2"/>
  <c r="H114" i="2" s="1"/>
  <c r="G113" i="2"/>
  <c r="H113" i="2" s="1"/>
  <c r="G110" i="2"/>
  <c r="H110" i="2" s="1"/>
  <c r="G109" i="2"/>
  <c r="H109" i="2" s="1"/>
  <c r="G108" i="2"/>
  <c r="H108" i="2" s="1"/>
  <c r="G107" i="2"/>
  <c r="H107" i="2" s="1"/>
  <c r="J106" i="2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6" i="2"/>
  <c r="H96" i="2" s="1"/>
  <c r="J94" i="2"/>
  <c r="J92" i="2"/>
  <c r="G92" i="2"/>
  <c r="H92" i="2" s="1"/>
  <c r="J90" i="2"/>
  <c r="G89" i="2"/>
  <c r="H89" i="2" s="1"/>
  <c r="J87" i="2"/>
  <c r="J86" i="2"/>
  <c r="G85" i="2"/>
  <c r="H85" i="2" s="1"/>
  <c r="J83" i="2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3" i="2"/>
  <c r="H63" i="2" s="1"/>
  <c r="G62" i="2"/>
  <c r="H62" i="2" s="1"/>
  <c r="G61" i="2"/>
  <c r="H61" i="2" s="1"/>
  <c r="G60" i="2"/>
  <c r="H60" i="2" s="1"/>
  <c r="G59" i="2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J37" i="2"/>
  <c r="J36" i="2"/>
  <c r="J35" i="2"/>
  <c r="G34" i="2"/>
  <c r="H34" i="2" s="1"/>
  <c r="J33" i="2"/>
  <c r="G31" i="2"/>
  <c r="H31" i="2" s="1"/>
  <c r="G30" i="2"/>
  <c r="H30" i="2" s="1"/>
  <c r="G29" i="2"/>
  <c r="H29" i="2" s="1"/>
  <c r="J29" i="2"/>
  <c r="J28" i="2"/>
  <c r="J27" i="2"/>
  <c r="J25" i="2"/>
  <c r="G21" i="2"/>
  <c r="H21" i="2" s="1"/>
  <c r="G20" i="2"/>
  <c r="H20" i="2" s="1"/>
  <c r="J20" i="2"/>
  <c r="D17" i="2"/>
  <c r="G17" i="2" s="1"/>
  <c r="H17" i="2" s="1"/>
  <c r="G16" i="2"/>
  <c r="H16" i="2" s="1"/>
  <c r="J16" i="2"/>
  <c r="G15" i="2"/>
  <c r="H15" i="2" s="1"/>
  <c r="G14" i="2"/>
  <c r="H14" i="2" s="1"/>
  <c r="G13" i="2"/>
  <c r="H13" i="2" s="1"/>
  <c r="J12" i="2"/>
  <c r="G11" i="2"/>
  <c r="H11" i="2" s="1"/>
  <c r="G10" i="2"/>
  <c r="H10" i="2" s="1"/>
  <c r="J10" i="2"/>
  <c r="E6" i="2"/>
  <c r="D6" i="2"/>
  <c r="H5" i="2"/>
  <c r="J121" i="2" l="1"/>
  <c r="J112" i="2"/>
  <c r="G36" i="2"/>
  <c r="H36" i="2" s="1"/>
  <c r="J104" i="2"/>
  <c r="J99" i="2"/>
  <c r="J108" i="2"/>
  <c r="J88" i="2"/>
  <c r="J101" i="2"/>
  <c r="J117" i="2"/>
  <c r="J91" i="2"/>
  <c r="J102" i="2"/>
  <c r="J107" i="2"/>
  <c r="J109" i="2"/>
  <c r="G33" i="2"/>
  <c r="H33" i="2" s="1"/>
  <c r="J34" i="2"/>
  <c r="J95" i="2"/>
  <c r="G25" i="2"/>
  <c r="H25" i="2" s="1"/>
  <c r="J98" i="2"/>
  <c r="J113" i="2"/>
  <c r="J122" i="2"/>
  <c r="G84" i="2"/>
  <c r="H84" i="2" s="1"/>
  <c r="G88" i="2"/>
  <c r="H88" i="2" s="1"/>
  <c r="G93" i="2"/>
  <c r="H93" i="2" s="1"/>
  <c r="G27" i="2"/>
  <c r="H27" i="2" s="1"/>
  <c r="J31" i="2"/>
  <c r="G37" i="2"/>
  <c r="H37" i="2" s="1"/>
  <c r="G67" i="2"/>
  <c r="H67" i="2" s="1"/>
  <c r="G28" i="2"/>
  <c r="H28" i="2" s="1"/>
  <c r="J30" i="2"/>
  <c r="J103" i="2"/>
  <c r="J105" i="2"/>
  <c r="J116" i="2"/>
  <c r="J120" i="2"/>
  <c r="J13" i="2"/>
  <c r="J17" i="2"/>
  <c r="J21" i="2"/>
  <c r="J93" i="2"/>
  <c r="G94" i="2"/>
  <c r="H94" i="2" s="1"/>
  <c r="G12" i="2"/>
  <c r="H12" i="2" s="1"/>
  <c r="J14" i="2"/>
  <c r="J18" i="2"/>
  <c r="G26" i="2"/>
  <c r="H26" i="2" s="1"/>
  <c r="G44" i="2"/>
  <c r="H44" i="2" s="1"/>
  <c r="G87" i="2"/>
  <c r="H87" i="2" s="1"/>
  <c r="D9" i="2"/>
  <c r="J15" i="2"/>
  <c r="J19" i="2"/>
  <c r="J85" i="2"/>
  <c r="G86" i="2"/>
  <c r="H86" i="2" s="1"/>
  <c r="G91" i="2"/>
  <c r="H91" i="2" s="1"/>
  <c r="G35" i="2"/>
  <c r="H35" i="2" s="1"/>
  <c r="J89" i="2"/>
  <c r="G90" i="2"/>
  <c r="H90" i="2" s="1"/>
  <c r="G95" i="2"/>
  <c r="H95" i="2" s="1"/>
  <c r="G51" i="2" l="1"/>
  <c r="H51" i="2" s="1"/>
  <c r="G83" i="2"/>
  <c r="H83" i="2" s="1"/>
  <c r="J82" i="2"/>
  <c r="J9" i="2"/>
  <c r="D8" i="2"/>
  <c r="G9" i="2"/>
  <c r="H9" i="2" s="1"/>
  <c r="J32" i="2"/>
  <c r="G32" i="2"/>
  <c r="H32" i="2" s="1"/>
  <c r="G74" i="2"/>
  <c r="H74" i="2" s="1"/>
  <c r="F51" i="2"/>
  <c r="G43" i="2"/>
  <c r="H43" i="2" s="1"/>
  <c r="J24" i="2"/>
  <c r="G24" i="2"/>
  <c r="H24" i="2" s="1"/>
  <c r="F12" i="2" l="1"/>
  <c r="F11" i="2"/>
  <c r="F43" i="2"/>
  <c r="F36" i="2"/>
  <c r="G23" i="2"/>
  <c r="H23" i="2" s="1"/>
  <c r="D39" i="2"/>
  <c r="G39" i="2" s="1"/>
  <c r="H39" i="2" s="1"/>
  <c r="F23" i="2"/>
  <c r="J23" i="2"/>
  <c r="G40" i="2"/>
  <c r="H40" i="2" s="1"/>
  <c r="F30" i="2"/>
  <c r="F29" i="2"/>
  <c r="F28" i="2"/>
  <c r="F25" i="2"/>
  <c r="F31" i="2"/>
  <c r="F33" i="2"/>
  <c r="F26" i="2"/>
  <c r="F35" i="2"/>
  <c r="F34" i="2"/>
  <c r="F37" i="2"/>
  <c r="F27" i="2"/>
  <c r="G8" i="2"/>
  <c r="H8" i="2" s="1"/>
  <c r="F8" i="2"/>
  <c r="J8" i="2"/>
  <c r="F20" i="2"/>
  <c r="F16" i="2"/>
  <c r="F10" i="2"/>
  <c r="F15" i="2"/>
  <c r="F14" i="2"/>
  <c r="F17" i="2"/>
  <c r="F19" i="2"/>
  <c r="F18" i="2"/>
  <c r="F13" i="2"/>
  <c r="F21" i="2"/>
  <c r="F24" i="2"/>
  <c r="J43" i="2"/>
  <c r="F42" i="2"/>
  <c r="F63" i="2"/>
  <c r="F61" i="2"/>
  <c r="F59" i="2"/>
  <c r="F57" i="2"/>
  <c r="F55" i="2"/>
  <c r="F53" i="2"/>
  <c r="F49" i="2"/>
  <c r="F47" i="2"/>
  <c r="F45" i="2"/>
  <c r="G42" i="2"/>
  <c r="H42" i="2" s="1"/>
  <c r="F46" i="2"/>
  <c r="F54" i="2"/>
  <c r="F62" i="2"/>
  <c r="F48" i="2"/>
  <c r="F56" i="2"/>
  <c r="F64" i="2"/>
  <c r="F50" i="2"/>
  <c r="F58" i="2"/>
  <c r="F44" i="2"/>
  <c r="F52" i="2"/>
  <c r="F60" i="2"/>
  <c r="F32" i="2"/>
  <c r="G82" i="2"/>
  <c r="H82" i="2" s="1"/>
  <c r="F82" i="2"/>
  <c r="F93" i="2"/>
  <c r="F89" i="2"/>
  <c r="F84" i="2"/>
  <c r="J81" i="2"/>
  <c r="F90" i="2"/>
  <c r="F85" i="2"/>
  <c r="F87" i="2"/>
  <c r="F92" i="2"/>
  <c r="F91" i="2"/>
  <c r="F88" i="2"/>
  <c r="F94" i="2"/>
  <c r="F96" i="2"/>
  <c r="F86" i="2"/>
  <c r="F95" i="2"/>
  <c r="G66" i="2"/>
  <c r="H66" i="2" s="1"/>
  <c r="F80" i="2"/>
  <c r="F78" i="2"/>
  <c r="F76" i="2"/>
  <c r="F72" i="2"/>
  <c r="F70" i="2"/>
  <c r="F68" i="2"/>
  <c r="F66" i="2"/>
  <c r="F71" i="2"/>
  <c r="F79" i="2"/>
  <c r="F73" i="2"/>
  <c r="F67" i="2"/>
  <c r="F75" i="2"/>
  <c r="F69" i="2"/>
  <c r="F77" i="2"/>
  <c r="F74" i="2"/>
  <c r="F9" i="2"/>
  <c r="F83" i="2"/>
</calcChain>
</file>

<file path=xl/sharedStrings.xml><?xml version="1.0" encoding="utf-8"?>
<sst xmlns="http://schemas.openxmlformats.org/spreadsheetml/2006/main" count="155" uniqueCount="73">
  <si>
    <t>Superintendencia de Pensiones</t>
  </si>
  <si>
    <t>Participación</t>
  </si>
  <si>
    <t>Variación</t>
  </si>
  <si>
    <t>Absoluta</t>
  </si>
  <si>
    <t>Relativa</t>
  </si>
  <si>
    <t xml:space="preserve"> </t>
  </si>
  <si>
    <t>Subtotal AFP</t>
  </si>
  <si>
    <t>Atlántico</t>
  </si>
  <si>
    <t>JMMB-BDI</t>
  </si>
  <si>
    <t>n/a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</si>
  <si>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</si>
  <si>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</si>
  <si>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</si>
  <si>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</si>
  <si>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</si>
  <si>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</si>
  <si>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</si>
  <si>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</si>
  <si>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</si>
  <si>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Subtotal Aportes CCI</t>
  </si>
  <si>
    <t>Fondo de Solidaridad Social</t>
  </si>
  <si>
    <t>Seguro de Discapacidad y Sobrevivencia</t>
  </si>
  <si>
    <t>Intereses</t>
  </si>
  <si>
    <t>Recargos</t>
  </si>
  <si>
    <t>Operación SIPEN</t>
  </si>
  <si>
    <t>Sin individualizar</t>
  </si>
  <si>
    <t>Obligatorios</t>
  </si>
  <si>
    <t>AFP</t>
  </si>
  <si>
    <t>Voluntarios</t>
  </si>
  <si>
    <t>Patrimonio de los Fondos de Pensiones (RD$)</t>
  </si>
  <si>
    <t>Capitalización Individual (CCI)</t>
  </si>
  <si>
    <t>Fondo de Reparto - Banco Central</t>
  </si>
  <si>
    <t>Fondo de Reparto - Banco de Reservas</t>
  </si>
  <si>
    <t>Solicitadas</t>
  </si>
  <si>
    <t>Otorgadas</t>
  </si>
  <si>
    <t>Pensiones por sobrevivencia</t>
  </si>
  <si>
    <t>Beneficios de afiliados de ingreso tardío</t>
  </si>
  <si>
    <t>Solicitudes</t>
  </si>
  <si>
    <t>Pensiones por retiro programado</t>
  </si>
  <si>
    <t>Notas:</t>
  </si>
  <si>
    <r>
      <t xml:space="preserve">1 </t>
    </r>
    <r>
      <rPr>
        <sz val="9"/>
        <rFont val="Avenir LT Std 55 Roman"/>
        <family val="2"/>
      </rPr>
      <t>Incluyen afiliados fallecidos y afiliados que han recibido algun tipo de beneficio.</t>
    </r>
  </si>
  <si>
    <r>
      <t>10</t>
    </r>
    <r>
      <rPr>
        <sz val="9"/>
        <rFont val="Avenir LT Std 55 Roman"/>
        <family val="2"/>
      </rPr>
      <t>Promedio ponderado sobre la base del patrimonio de los fondos de pensiones (no incluye Ministerio de Hacienda).</t>
    </r>
  </si>
  <si>
    <r>
      <t>Promedio</t>
    </r>
    <r>
      <rPr>
        <b/>
        <i/>
        <vertAlign val="superscript"/>
        <sz val="12.5"/>
        <color theme="0"/>
        <rFont val="Avenir LT Std 55 Roman"/>
        <family val="2"/>
      </rPr>
      <t>10</t>
    </r>
  </si>
  <si>
    <t>Montos devueltos RD$</t>
  </si>
  <si>
    <r>
      <t>Afiliados</t>
    </r>
    <r>
      <rPr>
        <b/>
        <vertAlign val="superscript"/>
        <sz val="12.5"/>
        <color theme="0"/>
        <rFont val="Avenir LT Std 55 Roman"/>
        <family val="2"/>
      </rPr>
      <t>1</t>
    </r>
  </si>
  <si>
    <t xml:space="preserve"> Crecer</t>
  </si>
  <si>
    <t>Cotizantes</t>
  </si>
  <si>
    <r>
      <t>Banco Central</t>
    </r>
    <r>
      <rPr>
        <i/>
        <vertAlign val="superscript"/>
        <sz val="12.5"/>
        <color theme="0"/>
        <rFont val="Avenir LT Std 55 Roman"/>
        <family val="2"/>
      </rPr>
      <t>2</t>
    </r>
  </si>
  <si>
    <r>
      <t>Sin individualizar</t>
    </r>
    <r>
      <rPr>
        <b/>
        <i/>
        <vertAlign val="superscript"/>
        <sz val="12.5"/>
        <color theme="0"/>
        <rFont val="Avenir LT Std 55 Roman"/>
        <family val="2"/>
      </rPr>
      <t>3</t>
    </r>
  </si>
  <si>
    <r>
      <t>Densidad de cotizantes</t>
    </r>
    <r>
      <rPr>
        <b/>
        <vertAlign val="superscript"/>
        <sz val="12.5"/>
        <color theme="0"/>
        <rFont val="Avenir LT Std 55 Roman"/>
        <family val="2"/>
      </rPr>
      <t>4</t>
    </r>
  </si>
  <si>
    <r>
      <t>Participación mercado potencial cotizantes</t>
    </r>
    <r>
      <rPr>
        <b/>
        <vertAlign val="superscript"/>
        <sz val="12.5"/>
        <color theme="0"/>
        <rFont val="Avenir LT Std 55 Roman"/>
        <family val="2"/>
      </rPr>
      <t>5</t>
    </r>
  </si>
  <si>
    <r>
      <t>Recaudación mensual individualizada</t>
    </r>
    <r>
      <rPr>
        <b/>
        <vertAlign val="superscript"/>
        <sz val="12.5"/>
        <color theme="0"/>
        <rFont val="Avenir LT Std 55 Roman"/>
        <family val="2"/>
      </rPr>
      <t xml:space="preserve"> </t>
    </r>
    <r>
      <rPr>
        <b/>
        <sz val="12.5"/>
        <color theme="0"/>
        <rFont val="Avenir LT Std 55 Roman"/>
        <family val="2"/>
      </rPr>
      <t>(RD$)</t>
    </r>
  </si>
  <si>
    <r>
      <t>Comisión AFP</t>
    </r>
    <r>
      <rPr>
        <b/>
        <i/>
        <vertAlign val="superscript"/>
        <sz val="12.5"/>
        <color theme="0"/>
        <rFont val="Avenir LT Std 55 Roman"/>
        <family val="2"/>
      </rPr>
      <t>6</t>
    </r>
  </si>
  <si>
    <r>
      <t>Operación DIDA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</si>
  <si>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r>
      <t>Operación TSS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</si>
  <si>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t>Aportes individualizados (RD$)</t>
  </si>
  <si>
    <r>
      <t>INABIMA</t>
    </r>
    <r>
      <rPr>
        <b/>
        <i/>
        <vertAlign val="superscript"/>
        <sz val="12.5"/>
        <color theme="0"/>
        <rFont val="Avenir LT Std 55 Roman"/>
        <family val="2"/>
      </rPr>
      <t>8</t>
    </r>
  </si>
  <si>
    <t>Plan Complementario - AFP Romana</t>
  </si>
  <si>
    <r>
      <t>Rentabilidad de los fondos de pensiones</t>
    </r>
    <r>
      <rPr>
        <b/>
        <vertAlign val="superscript"/>
        <sz val="12.5"/>
        <color theme="0"/>
        <rFont val="Avenir LT Std 55 Roman"/>
        <family val="2"/>
      </rPr>
      <t>9</t>
    </r>
  </si>
  <si>
    <r>
      <t>INABIMA</t>
    </r>
    <r>
      <rPr>
        <i/>
        <vertAlign val="superscript"/>
        <sz val="12.5"/>
        <color theme="0"/>
        <rFont val="Avenir LT Std 55 Roman"/>
        <family val="2"/>
      </rPr>
      <t>11</t>
    </r>
  </si>
  <si>
    <t>Pensiones por discapacidad</t>
  </si>
  <si>
    <t>Devolución otorgada del saldo de la CCI</t>
  </si>
  <si>
    <r>
      <t>2</t>
    </r>
    <r>
      <rPr>
        <sz val="9"/>
        <rFont val="Avenir LT Std 55 Roman"/>
        <family val="2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</si>
  <si>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9"/>
        <rFont val="Avenir LT Std 55 Roman"/>
        <family val="2"/>
      </rPr>
      <t>Se refiere a los afiliados y/o cotizantes que no han elegido su AFP.</t>
    </r>
  </si>
  <si>
    <r>
      <t>4</t>
    </r>
    <r>
      <rPr>
        <sz val="9"/>
        <rFont val="Avenir LT Std 55 Roman"/>
        <family val="2"/>
      </rPr>
      <t>Calculada sobre la base de afiliados acumulados.</t>
    </r>
  </si>
  <si>
    <r>
      <rPr>
        <vertAlign val="superscript"/>
        <sz val="9"/>
        <rFont val="Avenir LT Std 55 Roman"/>
        <family val="2"/>
      </rPr>
      <t>6</t>
    </r>
    <r>
      <rPr>
        <sz val="9"/>
        <rFont val="Avenir LT Std 55 Roman"/>
        <family val="2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</si>
  <si>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9"/>
        <rFont val="Avenir LT Std 55 Roman"/>
        <family val="2"/>
      </rPr>
      <t>7</t>
    </r>
    <r>
      <rPr>
        <sz val="9"/>
        <rFont val="Avenir LT Std 55 Roman"/>
        <family val="2"/>
      </rPr>
      <t>Montos individualizados a partir de la promulgación de la Ley 13-20 que modifica la Ley 87-01.</t>
    </r>
  </si>
  <si>
    <r>
      <t>8</t>
    </r>
    <r>
      <rPr>
        <sz val="9"/>
        <rFont val="Avenir LT Std 55 Roman"/>
        <family val="2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</si>
  <si>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9"/>
        <rFont val="Avenir LT Std 55 Roman"/>
        <family val="2"/>
      </rPr>
      <t>Rentabilidad nominal de los últimos 12 meses.</t>
    </r>
  </si>
  <si>
    <r>
      <t>11</t>
    </r>
    <r>
      <rPr>
        <sz val="9"/>
        <rFont val="Avenir LT Std 55 Roman"/>
        <family val="2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</si>
  <si>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n/a = No aplica</t>
  </si>
  <si>
    <t>Fuente VISTAS-UNIPAGO.</t>
  </si>
  <si>
    <r>
      <rPr>
        <vertAlign val="superscript"/>
        <sz val="9"/>
        <rFont val="Avenir LT Std 55 Roman"/>
        <family val="2"/>
      </rPr>
      <t>5</t>
    </r>
    <r>
      <rPr>
        <sz val="9"/>
        <rFont val="Avenir LT Std 55 Roman"/>
        <family val="2"/>
      </rPr>
      <t>El mercado potencial usado para el año 2023 es de 2,461,905 según las estimaciones realizadas por la SIPEN a partir de la Encuesta Nacional Continua de Fuerza de Trabajo que elabora el Banco Central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</si>
</sst>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[$€-2]* #,##0.00_);_([$€-2]* \(#,##0.00\);_([$€-2]* &quot;-&quot;??_)"/>
    <numFmt numFmtId="168" formatCode="##,##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7.5"/>
      <name val="Century Gothic"/>
      <family val="2"/>
    </font>
    <font>
      <u/>
      <sz val="10"/>
      <color theme="10"/>
      <name val="Arial"/>
      <family val="2"/>
    </font>
    <font>
      <sz val="10"/>
      <name val="Avenir LT Std 55 Roman"/>
      <family val="2"/>
    </font>
    <font>
      <b/>
      <sz val="16"/>
      <name val="Avenir LT Std 55 Roman"/>
      <family val="2"/>
    </font>
    <font>
      <b/>
      <sz val="14"/>
      <name val="Avenir LT Std 55 Roman"/>
      <family val="2"/>
    </font>
    <font>
      <sz val="12.5"/>
      <name val="Avenir LT Std 55 Roman"/>
      <family val="2"/>
    </font>
    <font>
      <u/>
      <sz val="12.5"/>
      <name val="Avenir LT Std 55 Roman"/>
      <family val="2"/>
    </font>
    <font>
      <b/>
      <sz val="12.5"/>
      <name val="Avenir LT Std 55 Roman"/>
      <family val="2"/>
    </font>
    <font>
      <vertAlign val="superscript"/>
      <sz val="9"/>
      <name val="Avenir LT Std 55 Roman"/>
      <family val="2"/>
    </font>
    <font>
      <sz val="9"/>
      <name val="Avenir LT Std 55 Roman"/>
      <family val="2"/>
    </font>
    <font>
      <b/>
      <sz val="12.5"/>
      <color theme="0"/>
      <name val="Avenir LT Std 55 Roman"/>
      <family val="2"/>
    </font>
    <font>
      <b/>
      <i/>
      <sz val="12.5"/>
      <color theme="0"/>
      <name val="Avenir LT Std 55 Roman"/>
      <family val="2"/>
    </font>
    <font>
      <i/>
      <sz val="12.5"/>
      <color theme="0"/>
      <name val="Avenir LT Std 55 Roman"/>
      <family val="2"/>
    </font>
    <font>
      <sz val="12.5"/>
      <color theme="0"/>
      <name val="Avenir LT Std 55 Roman"/>
      <family val="2"/>
    </font>
    <font>
      <i/>
      <vertAlign val="superscript"/>
      <sz val="12.5"/>
      <color theme="0"/>
      <name val="Avenir LT Std 55 Roman"/>
      <family val="2"/>
    </font>
    <font>
      <b/>
      <i/>
      <vertAlign val="superscript"/>
      <sz val="12.5"/>
      <color theme="0"/>
      <name val="Avenir LT Std 55 Roman"/>
      <family val="2"/>
    </font>
    <font>
      <b/>
      <i/>
      <u/>
      <sz val="12.5"/>
      <color theme="0"/>
      <name val="Avenir LT Std 55 Roman"/>
      <family val="2"/>
    </font>
    <font>
      <b/>
      <vertAlign val="superscript"/>
      <sz val="12.5"/>
      <color theme="0"/>
      <name val="Avenir LT Std 55 Roman"/>
      <family val="2"/>
    </font>
    <font>
      <b/>
      <u/>
      <sz val="12.5"/>
      <name val="Avenir LT Std 55 Roman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8"/>
      <name val="Avenir LT Std 55 Roman"/>
      <family val="2"/>
    </font>
    <font>
      <b/>
      <sz val="12.5"/>
      <name val="Century Gothic"/>
      <family val="2"/>
    </font>
    <font>
      <sz val="12.5"/>
      <name val="Century Gothic"/>
      <family val="2"/>
    </font>
    <font>
      <sz val="10"/>
      <name val="Arial"/>
      <family val="2"/>
    </font>
    <font>
      <sz val="12.5"/>
      <color indexed="10"/>
      <name val="Avenir LT Std 55 Roman"/>
      <family val="2"/>
    </font>
    <font>
      <b/>
      <sz val="8"/>
      <name val="Century Gothic"/>
      <family val="2"/>
    </font>
    <font>
      <sz val="8"/>
      <name val="Century Gothic"/>
      <family val="2"/>
    </font>
    <font>
      <vertAlign val="superscript"/>
      <sz val="7.5"/>
      <name val="Century Gothic"/>
      <family val="2"/>
    </font>
    <font>
      <sz val="8"/>
      <name val="Arial"/>
      <family val="2"/>
    </font>
    <font>
      <sz val="12.5"/>
      <color rgb="FF000000"/>
      <name val="Avenir LT Std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2F2F2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rgb="FFFFFFFF"/>
      </right>
      <top/>
      <bottom/>
      <diagonal/>
    </border>
    <border>
      <left/>
      <right style="thick">
        <color theme="0" tint="-4.9989318521683403E-2"/>
      </right>
      <top/>
      <bottom style="thick">
        <color theme="0"/>
      </bottom>
      <diagonal/>
    </border>
    <border>
      <left/>
      <right style="thick">
        <color rgb="FFFFFFFF"/>
      </right>
      <top/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/>
      <bottom style="thick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3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"/>
    <xf numFmtId="3" fontId="2" fillId="0" borderId="0" xfId="1" applyNumberFormat="1"/>
    <xf numFmtId="0" fontId="3" fillId="0" borderId="0" xfId="2" applyFont="1"/>
    <xf numFmtId="0" fontId="4" fillId="0" borderId="0" xfId="2" applyFont="1"/>
    <xf numFmtId="0" fontId="4" fillId="0" borderId="0" xfId="1" applyFont="1"/>
    <xf numFmtId="0" fontId="8" fillId="0" borderId="0" xfId="2" applyFont="1"/>
    <xf numFmtId="0" fontId="12" fillId="0" borderId="0" xfId="2" applyFont="1"/>
    <xf numFmtId="0" fontId="13" fillId="0" borderId="0" xfId="2" applyFont="1"/>
    <xf numFmtId="165" fontId="13" fillId="0" borderId="0" xfId="2" applyNumberFormat="1" applyFont="1"/>
    <xf numFmtId="0" fontId="9" fillId="3" borderId="2" xfId="2" applyFont="1" applyFill="1" applyBorder="1" applyAlignment="1">
      <alignment horizontal="center"/>
    </xf>
    <xf numFmtId="3" fontId="9" fillId="3" borderId="8" xfId="2" applyNumberFormat="1" applyFont="1" applyFill="1" applyBorder="1" applyAlignment="1">
      <alignment horizontal="center"/>
    </xf>
    <xf numFmtId="10" fontId="9" fillId="3" borderId="8" xfId="3" applyNumberFormat="1" applyFont="1" applyFill="1" applyBorder="1" applyAlignment="1">
      <alignment horizontal="center"/>
    </xf>
    <xf numFmtId="165" fontId="9" fillId="3" borderId="8" xfId="3" applyNumberFormat="1" applyFont="1" applyFill="1" applyBorder="1" applyAlignment="1">
      <alignment horizontal="center"/>
    </xf>
    <xf numFmtId="166" fontId="9" fillId="3" borderId="8" xfId="4" applyNumberFormat="1" applyFont="1" applyFill="1" applyBorder="1" applyAlignment="1">
      <alignment horizontal="center" wrapText="1"/>
    </xf>
    <xf numFmtId="3" fontId="10" fillId="3" borderId="5" xfId="2" applyNumberFormat="1" applyFont="1" applyFill="1" applyBorder="1" applyAlignment="1">
      <alignment horizontal="center"/>
    </xf>
    <xf numFmtId="3" fontId="9" fillId="3" borderId="5" xfId="3" applyNumberFormat="1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165" fontId="10" fillId="3" borderId="6" xfId="3" applyNumberFormat="1" applyFont="1" applyFill="1" applyBorder="1" applyAlignment="1">
      <alignment horizontal="center"/>
    </xf>
    <xf numFmtId="0" fontId="6" fillId="0" borderId="0" xfId="1" applyFont="1"/>
    <xf numFmtId="0" fontId="15" fillId="4" borderId="0" xfId="2" applyFont="1" applyFill="1" applyAlignment="1">
      <alignment horizontal="right"/>
    </xf>
    <xf numFmtId="0" fontId="16" fillId="4" borderId="0" xfId="2" applyFont="1" applyFill="1" applyAlignment="1">
      <alignment horizontal="right"/>
    </xf>
    <xf numFmtId="0" fontId="17" fillId="4" borderId="0" xfId="2" applyFont="1" applyFill="1" applyAlignment="1">
      <alignment horizontal="right"/>
    </xf>
    <xf numFmtId="0" fontId="17" fillId="4" borderId="0" xfId="2" applyFont="1" applyFill="1"/>
    <xf numFmtId="0" fontId="20" fillId="4" borderId="0" xfId="2" applyFont="1" applyFill="1" applyAlignment="1">
      <alignment horizontal="right"/>
    </xf>
    <xf numFmtId="0" fontId="14" fillId="4" borderId="0" xfId="2" applyFont="1" applyFill="1" applyAlignment="1">
      <alignment horizontal="left"/>
    </xf>
    <xf numFmtId="3" fontId="22" fillId="3" borderId="2" xfId="2" applyNumberFormat="1" applyFont="1" applyFill="1" applyBorder="1" applyAlignment="1">
      <alignment horizontal="center"/>
    </xf>
    <xf numFmtId="3" fontId="22" fillId="3" borderId="7" xfId="2" applyNumberFormat="1" applyFont="1" applyFill="1" applyBorder="1" applyAlignment="1">
      <alignment horizontal="center"/>
    </xf>
    <xf numFmtId="165" fontId="22" fillId="3" borderId="0" xfId="3" applyNumberFormat="1" applyFont="1" applyFill="1" applyBorder="1" applyAlignment="1">
      <alignment horizontal="center"/>
    </xf>
    <xf numFmtId="3" fontId="22" fillId="3" borderId="8" xfId="2" applyNumberFormat="1" applyFont="1" applyFill="1" applyBorder="1" applyAlignment="1">
      <alignment horizontal="center"/>
    </xf>
    <xf numFmtId="165" fontId="22" fillId="3" borderId="8" xfId="3" applyNumberFormat="1" applyFont="1" applyFill="1" applyBorder="1" applyAlignment="1">
      <alignment horizontal="center"/>
    </xf>
    <xf numFmtId="10" fontId="22" fillId="3" borderId="8" xfId="3" applyNumberFormat="1" applyFont="1" applyFill="1" applyBorder="1" applyAlignment="1">
      <alignment horizontal="center"/>
    </xf>
    <xf numFmtId="10" fontId="11" fillId="3" borderId="8" xfId="3" applyNumberFormat="1" applyFont="1" applyFill="1" applyBorder="1" applyAlignment="1">
      <alignment horizontal="center"/>
    </xf>
    <xf numFmtId="0" fontId="14" fillId="4" borderId="0" xfId="2" applyFont="1" applyFill="1"/>
    <xf numFmtId="10" fontId="22" fillId="3" borderId="0" xfId="3" applyNumberFormat="1" applyFont="1" applyFill="1" applyBorder="1" applyAlignment="1">
      <alignment horizontal="center" vertical="center"/>
    </xf>
    <xf numFmtId="10" fontId="22" fillId="3" borderId="0" xfId="2" applyNumberFormat="1" applyFont="1" applyFill="1" applyAlignment="1">
      <alignment horizontal="center"/>
    </xf>
    <xf numFmtId="3" fontId="22" fillId="3" borderId="0" xfId="1" applyNumberFormat="1" applyFont="1" applyFill="1" applyAlignment="1">
      <alignment horizontal="center"/>
    </xf>
    <xf numFmtId="3" fontId="9" fillId="3" borderId="0" xfId="1" applyNumberFormat="1" applyFont="1" applyFill="1" applyAlignment="1">
      <alignment horizontal="center"/>
    </xf>
    <xf numFmtId="3" fontId="22" fillId="3" borderId="0" xfId="2" applyNumberFormat="1" applyFont="1" applyFill="1" applyAlignment="1">
      <alignment horizontal="center"/>
    </xf>
    <xf numFmtId="3" fontId="9" fillId="3" borderId="0" xfId="2" applyNumberFormat="1" applyFont="1" applyFill="1" applyAlignment="1">
      <alignment horizontal="center"/>
    </xf>
    <xf numFmtId="0" fontId="2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right" vertical="center"/>
    </xf>
    <xf numFmtId="0" fontId="26" fillId="0" borderId="0" xfId="2" applyFont="1" applyAlignment="1">
      <alignment vertical="center"/>
    </xf>
    <xf numFmtId="17" fontId="26" fillId="2" borderId="1" xfId="2" applyNumberFormat="1" applyFont="1" applyFill="1" applyBorder="1" applyAlignment="1">
      <alignment vertical="center"/>
    </xf>
    <xf numFmtId="17" fontId="26" fillId="2" borderId="1" xfId="2" applyNumberFormat="1" applyFont="1" applyFill="1" applyBorder="1" applyAlignment="1">
      <alignment vertical="center" wrapText="1"/>
    </xf>
    <xf numFmtId="0" fontId="26" fillId="2" borderId="1" xfId="2" applyFont="1" applyFill="1" applyBorder="1"/>
    <xf numFmtId="0" fontId="25" fillId="0" borderId="0" xfId="2" applyFont="1" applyAlignment="1">
      <alignment horizontal="right"/>
    </xf>
    <xf numFmtId="0" fontId="27" fillId="0" borderId="0" xfId="2" applyFont="1"/>
    <xf numFmtId="0" fontId="11" fillId="3" borderId="6" xfId="2" applyFont="1" applyFill="1" applyBorder="1" applyAlignment="1">
      <alignment horizontal="center"/>
    </xf>
    <xf numFmtId="165" fontId="11" fillId="3" borderId="15" xfId="2" applyNumberFormat="1" applyFont="1" applyFill="1" applyBorder="1" applyAlignment="1">
      <alignment horizontal="center"/>
    </xf>
    <xf numFmtId="0" fontId="17" fillId="4" borderId="0" xfId="1" applyFont="1" applyFill="1"/>
    <xf numFmtId="0" fontId="14" fillId="4" borderId="0" xfId="2" applyFont="1" applyFill="1" applyAlignment="1">
      <alignment horizontal="right"/>
    </xf>
    <xf numFmtId="3" fontId="22" fillId="3" borderId="12" xfId="2" applyNumberFormat="1" applyFont="1" applyFill="1" applyBorder="1" applyAlignment="1">
      <alignment horizontal="center"/>
    </xf>
    <xf numFmtId="3" fontId="22" fillId="3" borderId="16" xfId="2" applyNumberFormat="1" applyFont="1" applyFill="1" applyBorder="1" applyAlignment="1">
      <alignment horizontal="center"/>
    </xf>
    <xf numFmtId="165" fontId="22" fillId="3" borderId="17" xfId="3" applyNumberFormat="1" applyFont="1" applyFill="1" applyBorder="1" applyAlignment="1">
      <alignment horizontal="center"/>
    </xf>
    <xf numFmtId="3" fontId="9" fillId="3" borderId="12" xfId="3" applyNumberFormat="1" applyFont="1" applyFill="1" applyBorder="1" applyAlignment="1">
      <alignment horizontal="center"/>
    </xf>
    <xf numFmtId="3" fontId="9" fillId="3" borderId="0" xfId="3" applyNumberFormat="1" applyFont="1" applyFill="1" applyBorder="1" applyAlignment="1">
      <alignment horizontal="center"/>
    </xf>
    <xf numFmtId="165" fontId="9" fillId="3" borderId="17" xfId="3" applyNumberFormat="1" applyFont="1" applyFill="1" applyBorder="1" applyAlignment="1">
      <alignment horizontal="center"/>
    </xf>
    <xf numFmtId="0" fontId="28" fillId="4" borderId="0" xfId="28" applyFill="1"/>
    <xf numFmtId="0" fontId="16" fillId="4" borderId="0" xfId="2" applyFont="1" applyFill="1"/>
    <xf numFmtId="3" fontId="22" fillId="3" borderId="1" xfId="2" applyNumberFormat="1" applyFont="1" applyFill="1" applyBorder="1" applyAlignment="1">
      <alignment horizontal="center"/>
    </xf>
    <xf numFmtId="3" fontId="9" fillId="3" borderId="18" xfId="3" applyNumberFormat="1" applyFont="1" applyFill="1" applyBorder="1" applyAlignment="1">
      <alignment horizontal="center"/>
    </xf>
    <xf numFmtId="165" fontId="10" fillId="3" borderId="19" xfId="3" applyNumberFormat="1" applyFont="1" applyFill="1" applyBorder="1" applyAlignment="1">
      <alignment horizontal="center"/>
    </xf>
    <xf numFmtId="3" fontId="9" fillId="3" borderId="19" xfId="2" applyNumberFormat="1" applyFont="1" applyFill="1" applyBorder="1" applyAlignment="1">
      <alignment horizontal="center"/>
    </xf>
    <xf numFmtId="165" fontId="9" fillId="3" borderId="6" xfId="3" applyNumberFormat="1" applyFont="1" applyFill="1" applyBorder="1" applyAlignment="1">
      <alignment horizontal="center"/>
    </xf>
    <xf numFmtId="0" fontId="14" fillId="4" borderId="0" xfId="2" applyFont="1" applyFill="1" applyAlignment="1">
      <alignment horizontal="center"/>
    </xf>
    <xf numFmtId="3" fontId="22" fillId="3" borderId="12" xfId="3" applyNumberFormat="1" applyFont="1" applyFill="1" applyBorder="1" applyAlignment="1">
      <alignment horizontal="center"/>
    </xf>
    <xf numFmtId="3" fontId="22" fillId="3" borderId="0" xfId="3" applyNumberFormat="1" applyFont="1" applyFill="1" applyBorder="1" applyAlignment="1">
      <alignment horizontal="center"/>
    </xf>
    <xf numFmtId="3" fontId="10" fillId="3" borderId="20" xfId="2" applyNumberFormat="1" applyFont="1" applyFill="1" applyBorder="1" applyAlignment="1">
      <alignment horizontal="center"/>
    </xf>
    <xf numFmtId="10" fontId="22" fillId="3" borderId="12" xfId="3" applyNumberFormat="1" applyFont="1" applyFill="1" applyBorder="1" applyAlignment="1">
      <alignment horizontal="center" vertical="center"/>
    </xf>
    <xf numFmtId="165" fontId="11" fillId="3" borderId="17" xfId="3" applyNumberFormat="1" applyFont="1" applyFill="1" applyBorder="1" applyAlignment="1">
      <alignment horizontal="center"/>
    </xf>
    <xf numFmtId="10" fontId="22" fillId="3" borderId="12" xfId="2" applyNumberFormat="1" applyFont="1" applyFill="1" applyBorder="1" applyAlignment="1">
      <alignment horizontal="center"/>
    </xf>
    <xf numFmtId="10" fontId="11" fillId="3" borderId="17" xfId="3" applyNumberFormat="1" applyFont="1" applyFill="1" applyBorder="1" applyAlignment="1">
      <alignment horizontal="center"/>
    </xf>
    <xf numFmtId="4" fontId="9" fillId="3" borderId="20" xfId="2" applyNumberFormat="1" applyFont="1" applyFill="1" applyBorder="1" applyAlignment="1">
      <alignment horizontal="center"/>
    </xf>
    <xf numFmtId="3" fontId="9" fillId="3" borderId="6" xfId="3" applyNumberFormat="1" applyFont="1" applyFill="1" applyBorder="1" applyAlignment="1">
      <alignment horizontal="center"/>
    </xf>
    <xf numFmtId="0" fontId="9" fillId="3" borderId="19" xfId="2" applyFont="1" applyFill="1" applyBorder="1" applyAlignment="1">
      <alignment horizontal="center"/>
    </xf>
    <xf numFmtId="165" fontId="9" fillId="3" borderId="6" xfId="2" applyNumberFormat="1" applyFont="1" applyFill="1" applyBorder="1" applyAlignment="1">
      <alignment horizontal="center"/>
    </xf>
    <xf numFmtId="0" fontId="17" fillId="4" borderId="0" xfId="1" applyFont="1" applyFill="1" applyAlignment="1">
      <alignment horizontal="right"/>
    </xf>
    <xf numFmtId="3" fontId="22" fillId="3" borderId="12" xfId="1" applyNumberFormat="1" applyFont="1" applyFill="1" applyBorder="1" applyAlignment="1">
      <alignment horizontal="center"/>
    </xf>
    <xf numFmtId="164" fontId="3" fillId="0" borderId="0" xfId="8" applyFont="1" applyBorder="1"/>
    <xf numFmtId="164" fontId="2" fillId="0" borderId="0" xfId="1" applyNumberFormat="1"/>
    <xf numFmtId="3" fontId="22" fillId="3" borderId="21" xfId="2" applyNumberFormat="1" applyFont="1" applyFill="1" applyBorder="1" applyAlignment="1">
      <alignment horizontal="center"/>
    </xf>
    <xf numFmtId="3" fontId="22" fillId="3" borderId="22" xfId="2" applyNumberFormat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3" xfId="1" applyFont="1" applyFill="1" applyBorder="1"/>
    <xf numFmtId="3" fontId="22" fillId="3" borderId="21" xfId="1" applyNumberFormat="1" applyFont="1" applyFill="1" applyBorder="1" applyAlignment="1">
      <alignment horizontal="center"/>
    </xf>
    <xf numFmtId="165" fontId="22" fillId="3" borderId="2" xfId="3" applyNumberFormat="1" applyFont="1" applyFill="1" applyBorder="1" applyAlignment="1">
      <alignment horizontal="center"/>
    </xf>
    <xf numFmtId="3" fontId="9" fillId="3" borderId="21" xfId="1" applyNumberFormat="1" applyFont="1" applyFill="1" applyBorder="1" applyAlignment="1">
      <alignment horizontal="center"/>
    </xf>
    <xf numFmtId="165" fontId="9" fillId="3" borderId="2" xfId="3" applyNumberFormat="1" applyFont="1" applyFill="1" applyBorder="1" applyAlignment="1">
      <alignment horizontal="center"/>
    </xf>
    <xf numFmtId="3" fontId="29" fillId="3" borderId="4" xfId="2" applyNumberFormat="1" applyFont="1" applyFill="1" applyBorder="1" applyAlignment="1">
      <alignment horizontal="center"/>
    </xf>
    <xf numFmtId="3" fontId="29" fillId="3" borderId="23" xfId="2" applyNumberFormat="1" applyFont="1" applyFill="1" applyBorder="1" applyAlignment="1">
      <alignment horizontal="center"/>
    </xf>
    <xf numFmtId="3" fontId="9" fillId="3" borderId="21" xfId="2" applyNumberFormat="1" applyFont="1" applyFill="1" applyBorder="1" applyAlignment="1">
      <alignment horizontal="center"/>
    </xf>
    <xf numFmtId="0" fontId="9" fillId="3" borderId="0" xfId="2" applyFont="1" applyFill="1" applyAlignment="1">
      <alignment horizontal="center"/>
    </xf>
    <xf numFmtId="0" fontId="9" fillId="3" borderId="21" xfId="2" applyFont="1" applyFill="1" applyBorder="1" applyAlignment="1">
      <alignment horizontal="center"/>
    </xf>
    <xf numFmtId="165" fontId="9" fillId="3" borderId="17" xfId="2" applyNumberFormat="1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9" fillId="3" borderId="24" xfId="2" applyFont="1" applyFill="1" applyBorder="1" applyAlignment="1">
      <alignment horizontal="center"/>
    </xf>
    <xf numFmtId="166" fontId="9" fillId="3" borderId="6" xfId="4" applyNumberFormat="1" applyFont="1" applyFill="1" applyBorder="1" applyAlignment="1">
      <alignment horizontal="center" wrapText="1"/>
    </xf>
    <xf numFmtId="10" fontId="2" fillId="0" borderId="0" xfId="1" applyNumberFormat="1"/>
    <xf numFmtId="10" fontId="22" fillId="3" borderId="0" xfId="29" applyNumberFormat="1" applyFont="1" applyFill="1" applyBorder="1" applyAlignment="1">
      <alignment horizontal="center"/>
    </xf>
    <xf numFmtId="10" fontId="22" fillId="3" borderId="21" xfId="30" applyNumberFormat="1" applyFont="1" applyFill="1" applyBorder="1" applyAlignment="1">
      <alignment horizontal="center"/>
    </xf>
    <xf numFmtId="166" fontId="9" fillId="3" borderId="2" xfId="4" applyNumberFormat="1" applyFont="1" applyFill="1" applyBorder="1" applyAlignment="1">
      <alignment horizontal="center" wrapText="1"/>
    </xf>
    <xf numFmtId="165" fontId="22" fillId="3" borderId="17" xfId="2" applyNumberFormat="1" applyFont="1" applyFill="1" applyBorder="1" applyAlignment="1">
      <alignment horizontal="center"/>
    </xf>
    <xf numFmtId="10" fontId="9" fillId="3" borderId="0" xfId="29" applyNumberFormat="1" applyFont="1" applyFill="1" applyBorder="1" applyAlignment="1">
      <alignment horizontal="center"/>
    </xf>
    <xf numFmtId="10" fontId="9" fillId="3" borderId="21" xfId="30" applyNumberFormat="1" applyFont="1" applyFill="1" applyBorder="1" applyAlignment="1">
      <alignment horizontal="center"/>
    </xf>
    <xf numFmtId="0" fontId="6" fillId="3" borderId="2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165" fontId="6" fillId="3" borderId="17" xfId="2" applyNumberFormat="1" applyFont="1" applyFill="1" applyBorder="1" applyAlignment="1">
      <alignment horizontal="center"/>
    </xf>
    <xf numFmtId="166" fontId="9" fillId="3" borderId="25" xfId="4" applyNumberFormat="1" applyFont="1" applyFill="1" applyBorder="1" applyAlignment="1">
      <alignment horizontal="center" wrapText="1"/>
    </xf>
    <xf numFmtId="3" fontId="9" fillId="3" borderId="26" xfId="2" applyNumberFormat="1" applyFont="1" applyFill="1" applyBorder="1" applyAlignment="1">
      <alignment horizontal="center"/>
    </xf>
    <xf numFmtId="165" fontId="9" fillId="3" borderId="27" xfId="3" applyNumberFormat="1" applyFont="1" applyFill="1" applyBorder="1" applyAlignment="1">
      <alignment horizontal="center"/>
    </xf>
    <xf numFmtId="0" fontId="30" fillId="0" borderId="0" xfId="2" applyFont="1" applyAlignment="1">
      <alignment wrapText="1"/>
    </xf>
    <xf numFmtId="0" fontId="31" fillId="0" borderId="0" xfId="2" applyFont="1"/>
    <xf numFmtId="0" fontId="31" fillId="0" borderId="9" xfId="2" applyFont="1" applyBorder="1"/>
    <xf numFmtId="165" fontId="31" fillId="0" borderId="0" xfId="2" applyNumberFormat="1" applyFont="1"/>
    <xf numFmtId="0" fontId="13" fillId="0" borderId="19" xfId="2" applyFont="1" applyBorder="1"/>
    <xf numFmtId="0" fontId="32" fillId="0" borderId="0" xfId="1" applyFont="1" applyAlignment="1">
      <alignment vertical="center" wrapText="1" shrinkToFit="1"/>
    </xf>
    <xf numFmtId="0" fontId="12" fillId="0" borderId="0" xfId="1" applyFont="1" applyAlignment="1">
      <alignment vertical="center" wrapText="1" shrinkToFit="1"/>
    </xf>
    <xf numFmtId="15" fontId="13" fillId="0" borderId="0" xfId="28" applyNumberFormat="1" applyFont="1" applyAlignment="1">
      <alignment horizontal="left"/>
    </xf>
    <xf numFmtId="0" fontId="33" fillId="0" borderId="0" xfId="1" applyFont="1"/>
    <xf numFmtId="0" fontId="13" fillId="0" borderId="0" xfId="28" applyFont="1"/>
    <xf numFmtId="168" fontId="34" fillId="5" borderId="28" xfId="0" applyNumberFormat="1" applyFont="1" applyFill="1" applyBorder="1" applyAlignment="1">
      <alignment horizontal="center" vertical="top" wrapText="1"/>
    </xf>
    <xf numFmtId="168" fontId="34" fillId="5" borderId="21" xfId="0" applyNumberFormat="1" applyFont="1" applyFill="1" applyBorder="1" applyAlignment="1">
      <alignment horizontal="center" vertical="top" wrapText="1"/>
    </xf>
    <xf numFmtId="0" fontId="9" fillId="3" borderId="10" xfId="1" applyFont="1" applyFill="1" applyBorder="1"/>
    <xf numFmtId="0" fontId="15" fillId="4" borderId="0" xfId="2" applyFont="1" applyFill="1" applyAlignment="1">
      <alignment horizontal="right"/>
    </xf>
    <xf numFmtId="2" fontId="22" fillId="3" borderId="11" xfId="2" applyNumberFormat="1" applyFont="1" applyFill="1" applyBorder="1" applyAlignment="1">
      <alignment horizontal="center" vertical="center"/>
    </xf>
    <xf numFmtId="0" fontId="22" fillId="3" borderId="3" xfId="2" applyFont="1" applyFill="1" applyBorder="1" applyAlignment="1">
      <alignment horizontal="center" vertical="center"/>
    </xf>
    <xf numFmtId="2" fontId="22" fillId="3" borderId="12" xfId="2" applyNumberFormat="1" applyFont="1" applyFill="1" applyBorder="1" applyAlignment="1">
      <alignment horizontal="center" vertical="center"/>
    </xf>
    <xf numFmtId="0" fontId="22" fillId="3" borderId="14" xfId="2" applyFont="1" applyFill="1" applyBorder="1" applyAlignment="1">
      <alignment horizontal="center" vertical="center"/>
    </xf>
    <xf numFmtId="17" fontId="11" fillId="3" borderId="8" xfId="2" applyNumberFormat="1" applyFont="1" applyFill="1" applyBorder="1" applyAlignment="1">
      <alignment horizontal="center" vertical="center" wrapText="1"/>
    </xf>
    <xf numFmtId="17" fontId="11" fillId="3" borderId="9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/>
    </xf>
    <xf numFmtId="0" fontId="14" fillId="4" borderId="0" xfId="2" applyFont="1" applyFill="1" applyAlignment="1">
      <alignment horizontal="right"/>
    </xf>
    <xf numFmtId="0" fontId="14" fillId="4" borderId="0" xfId="2" applyFont="1" applyFill="1" applyAlignment="1">
      <alignment horizontal="right" wrapText="1"/>
    </xf>
    <xf numFmtId="0" fontId="16" fillId="4" borderId="0" xfId="2" applyFont="1" applyFill="1" applyAlignment="1">
      <alignment horizontal="right"/>
    </xf>
    <xf numFmtId="0" fontId="20" fillId="4" borderId="0" xfId="2" applyFont="1" applyFill="1" applyAlignment="1">
      <alignment horizontal="right"/>
    </xf>
    <xf numFmtId="0" fontId="17" fillId="4" borderId="0" xfId="2" applyFont="1" applyFill="1" applyAlignment="1">
      <alignment horizontal="right"/>
    </xf>
    <xf numFmtId="0" fontId="13" fillId="0" borderId="0" xfId="1" applyFont="1" applyAlignment="1">
      <alignment horizontal="left" vertical="center" wrapText="1" shrinkToFit="1"/>
    </xf>
    <xf numFmtId="0" fontId="12" fillId="2" borderId="0" xfId="1" applyFont="1" applyFill="1" applyAlignment="1">
      <alignment horizontal="left" vertical="center" wrapText="1"/>
    </xf>
    <xf numFmtId="0" fontId="12" fillId="0" borderId="0" xfId="1" applyFont="1" applyAlignment="1">
      <alignment horizontal="left" vertical="center" wrapText="1" shrinkToFit="1"/>
    </xf>
  </cellXfs>
  <cellStyles count="31">
    <cellStyle name="Euro" xfId="6" xr:uid="{00000000-0005-0000-0000-000000000000}"/>
    <cellStyle name="Hipervínculo 2" xfId="7" xr:uid="{00000000-0005-0000-0000-000001000000}"/>
    <cellStyle name="Millares 11" xfId="8" xr:uid="{00000000-0005-0000-0000-000003000000}"/>
    <cellStyle name="Millares 11 2" xfId="9" xr:uid="{00000000-0005-0000-0000-000004000000}"/>
    <cellStyle name="Millares 2" xfId="10" xr:uid="{00000000-0005-0000-0000-000005000000}"/>
    <cellStyle name="Millares 3" xfId="11" xr:uid="{00000000-0005-0000-0000-000006000000}"/>
    <cellStyle name="Millares 3 2" xfId="4" xr:uid="{00000000-0005-0000-0000-000007000000}"/>
    <cellStyle name="Millares 4" xfId="12" xr:uid="{00000000-0005-0000-0000-000008000000}"/>
    <cellStyle name="Millares 4 2" xfId="13" xr:uid="{00000000-0005-0000-0000-000009000000}"/>
    <cellStyle name="Millares 4 2 2" xfId="14" xr:uid="{00000000-0005-0000-0000-00000A000000}"/>
    <cellStyle name="Millares 4 3" xfId="15" xr:uid="{00000000-0005-0000-0000-00000B000000}"/>
    <cellStyle name="Millares 5" xfId="16" xr:uid="{00000000-0005-0000-0000-00000C000000}"/>
    <cellStyle name="Millares 7" xfId="17" xr:uid="{00000000-0005-0000-0000-00000D000000}"/>
    <cellStyle name="Normal" xfId="0" builtinId="0"/>
    <cellStyle name="Normal 13 2" xfId="18" xr:uid="{00000000-0005-0000-0000-00000F000000}"/>
    <cellStyle name="Normal 13 2 4" xfId="19" xr:uid="{00000000-0005-0000-0000-000010000000}"/>
    <cellStyle name="Normal 2" xfId="20" xr:uid="{00000000-0005-0000-0000-000011000000}"/>
    <cellStyle name="Normal 3" xfId="21" xr:uid="{00000000-0005-0000-0000-000012000000}"/>
    <cellStyle name="Normal 3 2" xfId="1" xr:uid="{00000000-0005-0000-0000-000013000000}"/>
    <cellStyle name="Normal 4" xfId="22" xr:uid="{00000000-0005-0000-0000-000014000000}"/>
    <cellStyle name="Normal 4 9" xfId="23" xr:uid="{00000000-0005-0000-0000-000015000000}"/>
    <cellStyle name="Normal 4 9 2" xfId="2" xr:uid="{00000000-0005-0000-0000-000016000000}"/>
    <cellStyle name="Normal 5" xfId="28" xr:uid="{7A2CF4D5-3C53-45FA-9351-C16F7E60F7AA}"/>
    <cellStyle name="Porcentaje 2" xfId="5" xr:uid="{00000000-0005-0000-0000-000017000000}"/>
    <cellStyle name="Porcentaje 2 2" xfId="30" xr:uid="{CB11DE51-92F9-4EDD-8A96-AC61FDC6763E}"/>
    <cellStyle name="Porcentaje 3" xfId="29" xr:uid="{AE8F62CF-7A61-4C5F-A83C-F20B513DFE9F}"/>
    <cellStyle name="Porcentual 2" xfId="24" xr:uid="{00000000-0005-0000-0000-000018000000}"/>
    <cellStyle name="Porcentual 3" xfId="25" xr:uid="{00000000-0005-0000-0000-000019000000}"/>
    <cellStyle name="Porcentual 3 2" xfId="3" xr:uid="{00000000-0005-0000-0000-00001A000000}"/>
    <cellStyle name="Porcentual 4" xfId="26" xr:uid="{00000000-0005-0000-0000-00001B000000}"/>
    <cellStyle name="Porcentual 4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2</xdr:row>
      <xdr:rowOff>55661</xdr:rowOff>
    </xdr:from>
    <xdr:to>
      <xdr:col>2</xdr:col>
      <xdr:colOff>1752600</xdr:colOff>
      <xdr:row>6</xdr:row>
      <xdr:rowOff>191565</xdr:rowOff>
    </xdr:to>
    <xdr:pic>
      <xdr:nvPicPr>
        <xdr:cNvPr id="2" name="1 Imagen" descr="logo Sipen.png">
          <a:extLst>
            <a:ext uri="{FF2B5EF4-FFF2-40B4-BE49-F238E27FC236}">
              <a16:creationId xmlns:a16="http://schemas.microsoft.com/office/drawing/2014/main" id="{6DE5D39B-411D-4B28-89F6-A536476F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389036"/>
          <a:ext cx="3476626" cy="1126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638174</xdr:colOff>
      <xdr:row>7</xdr:row>
      <xdr:rowOff>9525</xdr:rowOff>
    </xdr:from>
    <xdr:to>
      <xdr:col>3</xdr:col>
      <xdr:colOff>0</xdr:colOff>
      <xdr:row>8</xdr:row>
      <xdr:rowOff>22412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505027F7-2598-43FD-8371-467FE4667F85}"/>
            </a:ext>
          </a:extLst>
        </xdr:cNvPr>
        <xdr:cNvSpPr/>
      </xdr:nvSpPr>
      <xdr:spPr>
        <a:xfrm>
          <a:off x="638174" y="1562100"/>
          <a:ext cx="3238501" cy="270062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438150</xdr:colOff>
      <xdr:row>21</xdr:row>
      <xdr:rowOff>180975</xdr:rowOff>
    </xdr:from>
    <xdr:to>
      <xdr:col>3</xdr:col>
      <xdr:colOff>0</xdr:colOff>
      <xdr:row>23</xdr:row>
      <xdr:rowOff>19050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5B78A4F0-9278-43AC-9462-A7BCE39A8990}"/>
            </a:ext>
          </a:extLst>
        </xdr:cNvPr>
        <xdr:cNvSpPr/>
      </xdr:nvSpPr>
      <xdr:spPr>
        <a:xfrm>
          <a:off x="438150" y="4724400"/>
          <a:ext cx="343852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304800</xdr:colOff>
      <xdr:row>41</xdr:row>
      <xdr:rowOff>0</xdr:rowOff>
    </xdr:from>
    <xdr:to>
      <xdr:col>3</xdr:col>
      <xdr:colOff>0</xdr:colOff>
      <xdr:row>42</xdr:row>
      <xdr:rowOff>38100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8C3AE4F7-EDD5-4B54-832D-A8F912AF00D5}"/>
            </a:ext>
          </a:extLst>
        </xdr:cNvPr>
        <xdr:cNvSpPr/>
      </xdr:nvSpPr>
      <xdr:spPr>
        <a:xfrm>
          <a:off x="304800" y="8858250"/>
          <a:ext cx="3571875" cy="2952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64</xdr:row>
      <xdr:rowOff>171450</xdr:rowOff>
    </xdr:from>
    <xdr:to>
      <xdr:col>2</xdr:col>
      <xdr:colOff>1981201</xdr:colOff>
      <xdr:row>66</xdr:row>
      <xdr:rowOff>11206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AA757EF1-C889-4D5F-8228-BBD8E62CB482}"/>
            </a:ext>
          </a:extLst>
        </xdr:cNvPr>
        <xdr:cNvSpPr/>
      </xdr:nvSpPr>
      <xdr:spPr>
        <a:xfrm>
          <a:off x="561975" y="14039850"/>
          <a:ext cx="3295651" cy="277906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123825</xdr:colOff>
      <xdr:row>96</xdr:row>
      <xdr:rowOff>219075</xdr:rowOff>
    </xdr:from>
    <xdr:to>
      <xdr:col>3</xdr:col>
      <xdr:colOff>0</xdr:colOff>
      <xdr:row>98</xdr:row>
      <xdr:rowOff>28575</xdr:rowOff>
    </xdr:to>
    <xdr:sp macro="" textlink="">
      <xdr:nvSpPr>
        <xdr:cNvPr id="7" name="7 Rectángulo redondeado">
          <a:extLst>
            <a:ext uri="{FF2B5EF4-FFF2-40B4-BE49-F238E27FC236}">
              <a16:creationId xmlns:a16="http://schemas.microsoft.com/office/drawing/2014/main" id="{4DACB172-1C8D-46A9-AA7C-F40BBB9F4F88}"/>
            </a:ext>
          </a:extLst>
        </xdr:cNvPr>
        <xdr:cNvSpPr/>
      </xdr:nvSpPr>
      <xdr:spPr>
        <a:xfrm>
          <a:off x="123825" y="20916900"/>
          <a:ext cx="3752850" cy="2952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571500</xdr:colOff>
      <xdr:row>110</xdr:row>
      <xdr:rowOff>171450</xdr:rowOff>
    </xdr:from>
    <xdr:to>
      <xdr:col>3</xdr:col>
      <xdr:colOff>0</xdr:colOff>
      <xdr:row>112</xdr:row>
      <xdr:rowOff>0</xdr:rowOff>
    </xdr:to>
    <xdr:sp macro="" textlink="">
      <xdr:nvSpPr>
        <xdr:cNvPr id="8" name="8 Rectángulo redondeado">
          <a:extLst>
            <a:ext uri="{FF2B5EF4-FFF2-40B4-BE49-F238E27FC236}">
              <a16:creationId xmlns:a16="http://schemas.microsoft.com/office/drawing/2014/main" id="{F56141FC-4072-4AD4-A35D-3834681267A2}"/>
            </a:ext>
          </a:extLst>
        </xdr:cNvPr>
        <xdr:cNvSpPr/>
      </xdr:nvSpPr>
      <xdr:spPr>
        <a:xfrm>
          <a:off x="571500" y="23945850"/>
          <a:ext cx="330517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114</xdr:row>
      <xdr:rowOff>200025</xdr:rowOff>
    </xdr:from>
    <xdr:to>
      <xdr:col>3</xdr:col>
      <xdr:colOff>0</xdr:colOff>
      <xdr:row>116</xdr:row>
      <xdr:rowOff>38100</xdr:rowOff>
    </xdr:to>
    <xdr:sp macro="" textlink="">
      <xdr:nvSpPr>
        <xdr:cNvPr id="9" name="9 Rectángulo redondeado">
          <a:extLst>
            <a:ext uri="{FF2B5EF4-FFF2-40B4-BE49-F238E27FC236}">
              <a16:creationId xmlns:a16="http://schemas.microsoft.com/office/drawing/2014/main" id="{E1AED317-35AE-4C53-8E01-40BF04A8714C}"/>
            </a:ext>
          </a:extLst>
        </xdr:cNvPr>
        <xdr:cNvSpPr/>
      </xdr:nvSpPr>
      <xdr:spPr>
        <a:xfrm>
          <a:off x="561975" y="24850725"/>
          <a:ext cx="331470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371475</xdr:colOff>
      <xdr:row>118</xdr:row>
      <xdr:rowOff>190500</xdr:rowOff>
    </xdr:from>
    <xdr:to>
      <xdr:col>2</xdr:col>
      <xdr:colOff>1981200</xdr:colOff>
      <xdr:row>120</xdr:row>
      <xdr:rowOff>28575</xdr:rowOff>
    </xdr:to>
    <xdr:sp macro="" textlink="">
      <xdr:nvSpPr>
        <xdr:cNvPr id="10" name="10 Rectángulo redondeado">
          <a:extLst>
            <a:ext uri="{FF2B5EF4-FFF2-40B4-BE49-F238E27FC236}">
              <a16:creationId xmlns:a16="http://schemas.microsoft.com/office/drawing/2014/main" id="{2884AB83-B2E7-4D7A-BFFB-315B360F55C0}"/>
            </a:ext>
          </a:extLst>
        </xdr:cNvPr>
        <xdr:cNvSpPr/>
      </xdr:nvSpPr>
      <xdr:spPr>
        <a:xfrm>
          <a:off x="371475" y="25717500"/>
          <a:ext cx="348615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257175</xdr:colOff>
      <xdr:row>80</xdr:row>
      <xdr:rowOff>219075</xdr:rowOff>
    </xdr:from>
    <xdr:to>
      <xdr:col>3</xdr:col>
      <xdr:colOff>0</xdr:colOff>
      <xdr:row>82</xdr:row>
      <xdr:rowOff>57150</xdr:rowOff>
    </xdr:to>
    <xdr:sp macro="" textlink="">
      <xdr:nvSpPr>
        <xdr:cNvPr id="11" name="6 Rectángulo redondeado">
          <a:extLst>
            <a:ext uri="{FF2B5EF4-FFF2-40B4-BE49-F238E27FC236}">
              <a16:creationId xmlns:a16="http://schemas.microsoft.com/office/drawing/2014/main" id="{37DB1CED-9861-45CD-B1CE-2008D4ED08A7}"/>
            </a:ext>
          </a:extLst>
        </xdr:cNvPr>
        <xdr:cNvSpPr/>
      </xdr:nvSpPr>
      <xdr:spPr>
        <a:xfrm>
          <a:off x="257175" y="17497425"/>
          <a:ext cx="361950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c\Documents%20and%20Settings\amadera\Configuraci&#243;n%20local\Archivos%20temporales%20de%20Internet\OLK11B\2005_12_31%20Datos%20Estadisticos%20Control%20de%20Inversiones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Resumen%20Estad&#237;stico/Datos/Datos%202023/DATOS%20RESUMEN%20ESTADISTICO%202023.xlsx" TargetMode="External"/><Relationship Id="rId1" Type="http://schemas.openxmlformats.org/officeDocument/2006/relationships/externalLinkPath" Target="/Estudio/2AN&#193;LISIS%20Y%20ESTADISTICAS/Resumen%20Estad&#237;stico/Datos/Datos%202023/DATOS%20RESUMEN%20ESTADISTIC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Users/juanperez/Library/Containers/com.apple.mail/Data/Library/Mail%20Downloads/96B32E06-54BF-4984-9CB6-1EDAC8216F50/DATOS%20RESUMEN%20ESTADISTICO%202018_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echas"/>
      <sheetName val="Afiliados 2023"/>
      <sheetName val="Cotizantes 2023"/>
      <sheetName val="Individualizacion 2023"/>
      <sheetName val="Mercado Potencial 2023"/>
      <sheetName val="Patrimonio 2023"/>
      <sheetName val="Rentabilidad 2023"/>
      <sheetName val="Beneficios 2023"/>
      <sheetName val="RQ Enero 2022"/>
      <sheetName val="RM Enero 2023"/>
      <sheetName val="RQ Febrero 2022"/>
      <sheetName val="RM Febrero 2023"/>
      <sheetName val="RQ Marzo 2022"/>
      <sheetName val="RM Marzo 2023"/>
      <sheetName val="RQ Abril 2022"/>
      <sheetName val="RM Abril 2023"/>
      <sheetName val="RQ Mayo 2022"/>
      <sheetName val="RM Mayo 2023"/>
      <sheetName val="RQ Junio 2022"/>
      <sheetName val="RM Junio 2023"/>
      <sheetName val="RQ Julio 2022"/>
      <sheetName val="RM Julio 2023"/>
      <sheetName val="RQ Agosto 2022"/>
      <sheetName val="RM Agosto 2023"/>
      <sheetName val="RQ Septiembre 2022"/>
      <sheetName val="RM Septiembre 2023"/>
      <sheetName val="RQ Octubre 2022"/>
      <sheetName val="RM Octubre 2023"/>
      <sheetName val="RQ Noviembre 2022"/>
      <sheetName val="RM Noviembre 2023"/>
      <sheetName val="RQ Diciembre 2022"/>
      <sheetName val="RM Diciembre 2023"/>
    </sheetNames>
    <sheetDataSet>
      <sheetData sheetId="0"/>
      <sheetData sheetId="1">
        <row r="6">
          <cell r="K6" t="str">
            <v>Marzo-2023</v>
          </cell>
          <cell r="L6" t="str">
            <v>Diciembre-2022</v>
          </cell>
        </row>
        <row r="20">
          <cell r="E20" t="str">
            <v>Resumen estadístico previsional al 31 de marzo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Fechas"/>
      <sheetName val="Afiliados 2019"/>
      <sheetName val="Cotizantes 2019"/>
      <sheetName val="Mercado Potencial 2019"/>
      <sheetName val="Individualizacion 2019"/>
      <sheetName val="Patrimonio 2019"/>
      <sheetName val="Rentabilidad 2019"/>
      <sheetName val="Beneficios 2019"/>
      <sheetName val="RQ Enero 2019 "/>
      <sheetName val="RM Enero 2019"/>
      <sheetName val="RQ Febrero 2019"/>
      <sheetName val="RM Febrero 2019"/>
      <sheetName val="RQ Marzo 2019"/>
      <sheetName val="RM Marzo 2019"/>
      <sheetName val="RQ Abril 2019"/>
      <sheetName val="RM Abril 2019"/>
      <sheetName val="RQ Mayo 2019"/>
      <sheetName val="RM Mayo 2019"/>
      <sheetName val="RQ Junio 2019"/>
      <sheetName val="RM Junio 2019"/>
      <sheetName val="RQ Julio 2019"/>
      <sheetName val="RM Julio 2019"/>
      <sheetName val="RQ Agosto 2019"/>
      <sheetName val="RM Agosto 2019"/>
      <sheetName val="RQ Septiembre 2019"/>
      <sheetName val="RM Septiembre 2019"/>
      <sheetName val="RQ Octubre 2019"/>
      <sheetName val="RM Octubre 2019"/>
      <sheetName val="RM Noviembre 2019"/>
      <sheetName val="RQ Diciembre 2019"/>
      <sheetName val="RM Diciembre 2019"/>
      <sheetName val="Individualizacion 2018"/>
      <sheetName val="Rentabilidad 2018"/>
      <sheetName val="Patrimonio 2018"/>
      <sheetName val="Beneficios 2018"/>
      <sheetName val="Cotizantes 2018"/>
      <sheetName val="Mercado Potencial 2018"/>
      <sheetName val="Afiliados 2018"/>
      <sheetName val="RQ Enero 2018"/>
      <sheetName val="RM Enero 2018"/>
      <sheetName val="RQ Febrero 2018"/>
      <sheetName val="RM Febrero 2018"/>
      <sheetName val="RQ Marzo 2018"/>
      <sheetName val="RM Marzo 2018"/>
      <sheetName val="RQ Abril 2018"/>
      <sheetName val="RM Abril 2018 "/>
      <sheetName val="RQ Mayo 2018"/>
      <sheetName val="RM Mayo 2018"/>
      <sheetName val="RQ Junio 2018"/>
      <sheetName val="RM Junio 2018"/>
      <sheetName val="RQ Julio 2018"/>
      <sheetName val="RM Julio 2018"/>
      <sheetName val="RQ Agosto 2018"/>
      <sheetName val="RM Agosto 2018"/>
      <sheetName val="RQ Septiembre 2018"/>
      <sheetName val="RM Septiembre 2018"/>
      <sheetName val="RQ Octubre 2018"/>
      <sheetName val="RM Octubre 2018"/>
      <sheetName val="RQ Noviembre 2018"/>
      <sheetName val="RM Noviembre 2018"/>
      <sheetName val="RQ Diciembre 2018"/>
      <sheetName val="RM Diciembre 2018"/>
    </sheetNames>
    <sheetDataSet>
      <sheetData sheetId="0"/>
      <sheetData sheetId="1"/>
      <sheetData sheetId="2">
        <row r="42">
          <cell r="G42">
            <v>38357</v>
          </cell>
        </row>
        <row r="44">
          <cell r="G44">
            <v>1191956</v>
          </cell>
        </row>
        <row r="45">
          <cell r="G45">
            <v>513444</v>
          </cell>
        </row>
        <row r="46">
          <cell r="G46">
            <v>29774</v>
          </cell>
        </row>
        <row r="47">
          <cell r="G47">
            <v>1172985</v>
          </cell>
        </row>
        <row r="48">
          <cell r="G48">
            <v>802517</v>
          </cell>
        </row>
        <row r="49">
          <cell r="G49">
            <v>3529519</v>
          </cell>
        </row>
        <row r="50">
          <cell r="G50">
            <v>1436</v>
          </cell>
        </row>
        <row r="51">
          <cell r="G51">
            <v>2541</v>
          </cell>
        </row>
        <row r="52">
          <cell r="G52">
            <v>112512</v>
          </cell>
        </row>
        <row r="53">
          <cell r="G53">
            <v>114984</v>
          </cell>
        </row>
        <row r="54">
          <cell r="G54">
            <v>110254</v>
          </cell>
        </row>
        <row r="55">
          <cell r="G55">
            <v>3754191</v>
          </cell>
        </row>
      </sheetData>
      <sheetData sheetId="3">
        <row r="44">
          <cell r="G44">
            <v>21059</v>
          </cell>
        </row>
        <row r="46">
          <cell r="G46">
            <v>586256</v>
          </cell>
        </row>
        <row r="47">
          <cell r="G47">
            <v>287854</v>
          </cell>
        </row>
        <row r="48">
          <cell r="G48">
            <v>17028</v>
          </cell>
        </row>
        <row r="49">
          <cell r="G49">
            <v>499074</v>
          </cell>
        </row>
        <row r="50">
          <cell r="G50">
            <v>376761</v>
          </cell>
        </row>
        <row r="51">
          <cell r="G51">
            <v>1684149</v>
          </cell>
        </row>
        <row r="52">
          <cell r="G52">
            <v>546</v>
          </cell>
        </row>
        <row r="53">
          <cell r="G53">
            <v>1879</v>
          </cell>
        </row>
        <row r="54">
          <cell r="G54">
            <v>94712</v>
          </cell>
        </row>
        <row r="55">
          <cell r="G55">
            <v>96441</v>
          </cell>
        </row>
        <row r="56">
          <cell r="G56">
            <v>36309</v>
          </cell>
        </row>
        <row r="57">
          <cell r="G57">
            <v>44920</v>
          </cell>
        </row>
        <row r="58">
          <cell r="G58">
            <v>1860698</v>
          </cell>
        </row>
      </sheetData>
      <sheetData sheetId="4">
        <row r="7">
          <cell r="H7">
            <v>2619309.8346153265</v>
          </cell>
        </row>
      </sheetData>
      <sheetData sheetId="5">
        <row r="116">
          <cell r="B116">
            <v>515906585.63</v>
          </cell>
        </row>
        <row r="133">
          <cell r="H133">
            <v>351866674106.33051</v>
          </cell>
        </row>
      </sheetData>
      <sheetData sheetId="6">
        <row r="48">
          <cell r="G48">
            <v>424694831927.01001</v>
          </cell>
        </row>
        <row r="49">
          <cell r="G49">
            <v>3462476981.7800002</v>
          </cell>
        </row>
        <row r="51">
          <cell r="G51">
            <v>172870714414.82999</v>
          </cell>
        </row>
        <row r="52">
          <cell r="G52">
            <v>85919234135.050003</v>
          </cell>
        </row>
        <row r="53">
          <cell r="G53">
            <v>4982498904.0100002</v>
          </cell>
        </row>
        <row r="54">
          <cell r="G54">
            <v>115478605756.89999</v>
          </cell>
        </row>
        <row r="55">
          <cell r="G55">
            <v>106488269745.49001</v>
          </cell>
        </row>
        <row r="56">
          <cell r="G56">
            <v>168431447.84999999</v>
          </cell>
        </row>
        <row r="59">
          <cell r="G59">
            <v>33864428322.639999</v>
          </cell>
        </row>
        <row r="60">
          <cell r="G60">
            <v>21683520648.630001</v>
          </cell>
        </row>
        <row r="61">
          <cell r="G61">
            <v>14158968627.549999</v>
          </cell>
        </row>
        <row r="62">
          <cell r="G62">
            <v>34262027019.209999</v>
          </cell>
        </row>
        <row r="63">
          <cell r="G63">
            <v>64130143773.300003</v>
          </cell>
        </row>
        <row r="64">
          <cell r="G64">
            <v>541554157464.25</v>
          </cell>
        </row>
      </sheetData>
      <sheetData sheetId="7">
        <row r="37">
          <cell r="F37">
            <v>7.3638346595659376E-2</v>
          </cell>
        </row>
        <row r="39">
          <cell r="F39">
            <v>7.9796594470903592E-2</v>
          </cell>
        </row>
        <row r="40">
          <cell r="F40">
            <v>7.7198687131333044E-2</v>
          </cell>
        </row>
        <row r="41">
          <cell r="F41">
            <v>7.8512987692768155E-2</v>
          </cell>
        </row>
        <row r="42">
          <cell r="F42">
            <v>8.054872051017338E-2</v>
          </cell>
        </row>
        <row r="43">
          <cell r="F43">
            <v>7.519567711688957E-2</v>
          </cell>
        </row>
        <row r="45">
          <cell r="F45">
            <v>9.6360982584777766E-2</v>
          </cell>
        </row>
        <row r="46">
          <cell r="F46">
            <v>7.7554209750772651E-2</v>
          </cell>
        </row>
        <row r="47">
          <cell r="F47">
            <v>8.4141408318980412E-2</v>
          </cell>
        </row>
        <row r="48">
          <cell r="F48">
            <v>0.1075</v>
          </cell>
        </row>
        <row r="49">
          <cell r="F49">
            <v>8.2386193808285227E-2</v>
          </cell>
        </row>
      </sheetData>
      <sheetData sheetId="8">
        <row r="7">
          <cell r="B7">
            <v>0</v>
          </cell>
          <cell r="C7">
            <v>0</v>
          </cell>
          <cell r="F7">
            <v>21147</v>
          </cell>
          <cell r="G7">
            <v>8672</v>
          </cell>
        </row>
        <row r="23">
          <cell r="C23">
            <v>21</v>
          </cell>
        </row>
        <row r="24">
          <cell r="B24">
            <v>132695</v>
          </cell>
          <cell r="D24">
            <v>123652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6">
          <cell r="B116">
            <v>218236506.19</v>
          </cell>
        </row>
      </sheetData>
      <sheetData sheetId="33">
        <row r="37">
          <cell r="F37">
            <v>0.1174</v>
          </cell>
        </row>
      </sheetData>
      <sheetData sheetId="34">
        <row r="48">
          <cell r="G48">
            <v>424694831927.01001</v>
          </cell>
        </row>
      </sheetData>
      <sheetData sheetId="35">
        <row r="7">
          <cell r="B7">
            <v>10922</v>
          </cell>
        </row>
      </sheetData>
      <sheetData sheetId="36">
        <row r="44">
          <cell r="G44">
            <v>17209</v>
          </cell>
        </row>
      </sheetData>
      <sheetData sheetId="37">
        <row r="7">
          <cell r="H7">
            <v>2619309.8346153265</v>
          </cell>
        </row>
      </sheetData>
      <sheetData sheetId="38">
        <row r="42">
          <cell r="G42">
            <v>32003</v>
          </cell>
        </row>
      </sheetData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405C-3FF2-4C1E-B5E8-58CB1B347ECC}">
  <sheetPr>
    <pageSetUpPr fitToPage="1"/>
  </sheetPr>
  <dimension ref="A1:K138"/>
  <sheetViews>
    <sheetView showGridLines="0" tabSelected="1" view="pageBreakPreview" zoomScaleSheetLayoutView="100" workbookViewId="0">
      <selection activeCell="I125" sqref="I125"/>
    </sheetView>
  </sheetViews>
  <sheetFormatPr baseColWidth="10" defaultColWidth="11.42578125" defaultRowHeight="12.75"/>
  <cols>
    <col min="1" max="1" width="11.42578125" style="1" bestFit="1" customWidth="1"/>
    <col min="2" max="2" width="16.7109375" style="1" customWidth="1"/>
    <col min="3" max="3" width="30" style="1" customWidth="1"/>
    <col min="4" max="4" width="24.28515625" style="1" bestFit="1" customWidth="1"/>
    <col min="5" max="5" width="22.42578125" style="1" bestFit="1" customWidth="1"/>
    <col min="6" max="6" width="17.42578125" style="1" bestFit="1" customWidth="1"/>
    <col min="7" max="7" width="22" style="1" bestFit="1" customWidth="1"/>
    <col min="8" max="8" width="14.7109375" style="1" customWidth="1"/>
    <col min="9" max="9" width="16.7109375" style="1" bestFit="1" customWidth="1"/>
    <col min="10" max="10" width="13.7109375" style="1" hidden="1" customWidth="1"/>
    <col min="11" max="11" width="13.7109375" style="1" bestFit="1" customWidth="1"/>
    <col min="12" max="16384" width="11.42578125" style="1"/>
  </cols>
  <sheetData>
    <row r="1" spans="1:10" ht="13.5" customHeight="1"/>
    <row r="2" spans="1:10" ht="12.75" customHeight="1">
      <c r="B2" s="40"/>
      <c r="C2" s="40"/>
      <c r="D2" s="40"/>
      <c r="E2" s="40"/>
      <c r="F2" s="41"/>
      <c r="G2" s="41"/>
      <c r="H2" s="41"/>
      <c r="I2" s="40"/>
    </row>
    <row r="3" spans="1:10" ht="12.75" customHeight="1">
      <c r="A3" s="40"/>
      <c r="B3" s="40"/>
      <c r="C3" s="40"/>
      <c r="D3" s="40"/>
      <c r="E3" s="40"/>
      <c r="F3" s="41"/>
      <c r="G3" s="19"/>
      <c r="I3" s="40"/>
    </row>
    <row r="4" spans="1:10" ht="23.25">
      <c r="B4" s="42"/>
      <c r="C4" s="42"/>
      <c r="D4" s="42"/>
      <c r="E4" s="42"/>
      <c r="F4" s="6"/>
      <c r="G4" s="19"/>
      <c r="H4" s="43" t="s">
        <v>0</v>
      </c>
      <c r="I4" s="42"/>
    </row>
    <row r="5" spans="1:10" ht="24" thickBot="1">
      <c r="A5" s="44"/>
      <c r="B5" s="44"/>
      <c r="C5" s="44"/>
      <c r="D5" s="45"/>
      <c r="E5" s="45"/>
      <c r="F5" s="46"/>
      <c r="G5" s="47"/>
      <c r="H5" s="48" t="str">
        <f>+[3]Fechas!E20</f>
        <v>Resumen estadístico previsional al 31 de marzo de 2023</v>
      </c>
      <c r="I5" s="3"/>
    </row>
    <row r="6" spans="1:10" ht="18" thickTop="1" thickBot="1">
      <c r="A6" s="44"/>
      <c r="B6" s="44"/>
      <c r="C6" s="44"/>
      <c r="D6" s="128" t="str">
        <f>+[3]Fechas!K6</f>
        <v>Marzo-2023</v>
      </c>
      <c r="E6" s="130" t="str">
        <f>+[3]Fechas!L6</f>
        <v>Diciembre-2022</v>
      </c>
      <c r="F6" s="132" t="s">
        <v>1</v>
      </c>
      <c r="G6" s="134" t="s">
        <v>2</v>
      </c>
      <c r="H6" s="135"/>
      <c r="I6" s="3"/>
    </row>
    <row r="7" spans="1:10" ht="18" thickTop="1" thickBot="1">
      <c r="A7" s="49"/>
      <c r="B7" s="49"/>
      <c r="C7" s="49"/>
      <c r="D7" s="129"/>
      <c r="E7" s="131"/>
      <c r="F7" s="133"/>
      <c r="G7" s="50" t="s">
        <v>3</v>
      </c>
      <c r="H7" s="51" t="s">
        <v>4</v>
      </c>
      <c r="I7" s="3"/>
    </row>
    <row r="8" spans="1:10" ht="20.25" thickTop="1">
      <c r="A8" s="52"/>
      <c r="B8" s="33"/>
      <c r="C8" s="53" t="s">
        <v>44</v>
      </c>
      <c r="D8" s="54">
        <f>D9+D17+D21</f>
        <v>4866332</v>
      </c>
      <c r="E8" s="55">
        <v>4788859</v>
      </c>
      <c r="F8" s="30">
        <f>D8/D$8</f>
        <v>1</v>
      </c>
      <c r="G8" s="27">
        <f>D8-E8</f>
        <v>77473</v>
      </c>
      <c r="H8" s="56">
        <f t="shared" ref="H8:H9" si="0">G8/E8</f>
        <v>1.6177757582756143E-2</v>
      </c>
      <c r="I8" s="3"/>
      <c r="J8" s="1" t="b">
        <f>D8='[4]Afiliados 2019'!$G$55</f>
        <v>0</v>
      </c>
    </row>
    <row r="9" spans="1:10" ht="17.25" thickBot="1">
      <c r="A9" s="127" t="s">
        <v>6</v>
      </c>
      <c r="B9" s="127"/>
      <c r="C9" s="127"/>
      <c r="D9" s="54">
        <f>SUM(D10:D16)</f>
        <v>4609846</v>
      </c>
      <c r="E9" s="38">
        <v>4533473</v>
      </c>
      <c r="F9" s="30">
        <f>D9/D$8</f>
        <v>0.94729377280465044</v>
      </c>
      <c r="G9" s="29">
        <f t="shared" ref="G9" si="1">D9-E9</f>
        <v>76373</v>
      </c>
      <c r="H9" s="56">
        <f t="shared" si="0"/>
        <v>1.6846466274311106E-2</v>
      </c>
      <c r="I9" s="3"/>
      <c r="J9" s="1" t="b">
        <f>D9='[4]Afiliados 2019'!$G$49</f>
        <v>0</v>
      </c>
    </row>
    <row r="10" spans="1:10" ht="17.25" thickTop="1">
      <c r="A10" s="20"/>
      <c r="B10" s="20"/>
      <c r="C10" s="21" t="s">
        <v>7</v>
      </c>
      <c r="D10" s="124">
        <v>73781</v>
      </c>
      <c r="E10" s="58">
        <v>70580</v>
      </c>
      <c r="F10" s="13">
        <f t="shared" ref="F10:F21" si="2">D10/D$8</f>
        <v>1.5161522066311958E-2</v>
      </c>
      <c r="G10" s="11">
        <f>D10-E10</f>
        <v>3201</v>
      </c>
      <c r="H10" s="59">
        <f>G10/E10</f>
        <v>4.5352791158968543E-2</v>
      </c>
      <c r="I10" s="3"/>
      <c r="J10" s="1" t="b">
        <f>D10='[4]Afiliados 2019'!G42</f>
        <v>0</v>
      </c>
    </row>
    <row r="11" spans="1:10" ht="16.5">
      <c r="A11" s="60"/>
      <c r="B11" s="61"/>
      <c r="C11" s="21" t="s">
        <v>45</v>
      </c>
      <c r="D11" s="125">
        <v>1400086</v>
      </c>
      <c r="E11" s="58">
        <v>1380505</v>
      </c>
      <c r="F11" s="13">
        <f>D11/D$8</f>
        <v>0.28770868900847701</v>
      </c>
      <c r="G11" s="11">
        <f>D11-E11</f>
        <v>19581</v>
      </c>
      <c r="H11" s="59">
        <f t="shared" ref="H11:H16" si="3">G11/E11</f>
        <v>1.4183939935023777E-2</v>
      </c>
      <c r="I11" s="3"/>
    </row>
    <row r="12" spans="1:10" ht="16.5">
      <c r="A12" s="20"/>
      <c r="B12" s="20"/>
      <c r="C12" s="21" t="s">
        <v>8</v>
      </c>
      <c r="D12" s="125">
        <v>12809</v>
      </c>
      <c r="E12" s="58">
        <v>11771</v>
      </c>
      <c r="F12" s="13">
        <f>D12/D$8</f>
        <v>2.6321673079436423E-3</v>
      </c>
      <c r="G12" s="11">
        <f>D12-E12</f>
        <v>1038</v>
      </c>
      <c r="H12" s="59">
        <f t="shared" si="3"/>
        <v>8.8182822190128282E-2</v>
      </c>
      <c r="I12" s="3"/>
      <c r="J12" s="1" t="b">
        <f>D12='[4]Afiliados 2019'!G44</f>
        <v>0</v>
      </c>
    </row>
    <row r="13" spans="1:10" ht="16.5">
      <c r="A13" s="60"/>
      <c r="B13" s="61"/>
      <c r="C13" s="21" t="s">
        <v>10</v>
      </c>
      <c r="D13" s="125">
        <v>1464632</v>
      </c>
      <c r="E13" s="58">
        <v>1439117</v>
      </c>
      <c r="F13" s="13">
        <f t="shared" si="2"/>
        <v>0.30097247783340719</v>
      </c>
      <c r="G13" s="11">
        <f t="shared" ref="G13:G16" si="4">D13-E13</f>
        <v>25515</v>
      </c>
      <c r="H13" s="59">
        <f t="shared" si="3"/>
        <v>1.7729621705531932E-2</v>
      </c>
      <c r="I13" s="3"/>
      <c r="J13" s="1" t="b">
        <f>D13='[4]Afiliados 2019'!G45</f>
        <v>0</v>
      </c>
    </row>
    <row r="14" spans="1:10" ht="16.5">
      <c r="A14" s="60"/>
      <c r="B14" s="61"/>
      <c r="C14" s="21" t="s">
        <v>11</v>
      </c>
      <c r="D14" s="125">
        <v>630425</v>
      </c>
      <c r="E14" s="58">
        <v>619727</v>
      </c>
      <c r="F14" s="13">
        <f t="shared" si="2"/>
        <v>0.12954829222502698</v>
      </c>
      <c r="G14" s="11">
        <f t="shared" si="4"/>
        <v>10698</v>
      </c>
      <c r="H14" s="59">
        <f t="shared" si="3"/>
        <v>1.7262439751697119E-2</v>
      </c>
      <c r="I14" s="3"/>
      <c r="J14" s="1" t="b">
        <f>D14='[4]Afiliados 2019'!G46</f>
        <v>0</v>
      </c>
    </row>
    <row r="15" spans="1:10" ht="16.5">
      <c r="A15" s="60"/>
      <c r="B15" s="61"/>
      <c r="C15" s="21" t="s">
        <v>12</v>
      </c>
      <c r="D15" s="125">
        <v>33553</v>
      </c>
      <c r="E15" s="58">
        <v>32989</v>
      </c>
      <c r="F15" s="13">
        <f t="shared" si="2"/>
        <v>6.8949261990345094E-3</v>
      </c>
      <c r="G15" s="11">
        <f t="shared" si="4"/>
        <v>564</v>
      </c>
      <c r="H15" s="59">
        <f t="shared" si="3"/>
        <v>1.7096607960229167E-2</v>
      </c>
      <c r="I15" s="3"/>
      <c r="J15" s="1" t="b">
        <f>D15='[4]Afiliados 2019'!G47</f>
        <v>0</v>
      </c>
    </row>
    <row r="16" spans="1:10" ht="16.5">
      <c r="A16" s="60"/>
      <c r="B16" s="61"/>
      <c r="C16" s="21" t="s">
        <v>13</v>
      </c>
      <c r="D16" s="125">
        <v>994560</v>
      </c>
      <c r="E16" s="58">
        <v>978784</v>
      </c>
      <c r="F16" s="13">
        <f t="shared" si="2"/>
        <v>0.20437569816444912</v>
      </c>
      <c r="G16" s="11">
        <f t="shared" si="4"/>
        <v>15776</v>
      </c>
      <c r="H16" s="59">
        <f t="shared" si="3"/>
        <v>1.6117958609866936E-2</v>
      </c>
      <c r="I16" s="3"/>
      <c r="J16" s="1" t="b">
        <f>D16='[4]Afiliados 2019'!G48</f>
        <v>0</v>
      </c>
    </row>
    <row r="17" spans="1:10" ht="16.5">
      <c r="A17" s="21"/>
      <c r="B17" s="21"/>
      <c r="C17" s="20" t="s">
        <v>14</v>
      </c>
      <c r="D17" s="54">
        <f>D20+D18+D19</f>
        <v>149085</v>
      </c>
      <c r="E17" s="38">
        <v>148358</v>
      </c>
      <c r="F17" s="30">
        <f t="shared" si="2"/>
        <v>3.0636010859924886E-2</v>
      </c>
      <c r="G17" s="29">
        <f>D17-E17</f>
        <v>727</v>
      </c>
      <c r="H17" s="56">
        <f>G17/E17</f>
        <v>4.9003087127084486E-3</v>
      </c>
      <c r="I17" s="3"/>
      <c r="J17" s="1" t="b">
        <f>D17='[4]Afiliados 2019'!G53</f>
        <v>0</v>
      </c>
    </row>
    <row r="18" spans="1:10" ht="16.5">
      <c r="A18" s="21"/>
      <c r="B18" s="21"/>
      <c r="C18" s="21" t="s">
        <v>15</v>
      </c>
      <c r="D18" s="125">
        <v>1381</v>
      </c>
      <c r="E18" s="58">
        <v>1357</v>
      </c>
      <c r="F18" s="13">
        <f t="shared" si="2"/>
        <v>2.8378663847842688E-4</v>
      </c>
      <c r="G18" s="11" t="s">
        <v>9</v>
      </c>
      <c r="H18" s="59" t="str">
        <f>+G18</f>
        <v>n/a</v>
      </c>
      <c r="I18" s="3"/>
      <c r="J18" s="1" t="b">
        <f>D18='[4]Afiliados 2019'!G50</f>
        <v>0</v>
      </c>
    </row>
    <row r="19" spans="1:10" ht="16.5">
      <c r="A19" s="21"/>
      <c r="B19" s="21"/>
      <c r="C19" s="21" t="s">
        <v>16</v>
      </c>
      <c r="D19" s="125">
        <v>2602</v>
      </c>
      <c r="E19" s="58">
        <v>2571</v>
      </c>
      <c r="F19" s="13">
        <f t="shared" si="2"/>
        <v>5.3469430363567471E-4</v>
      </c>
      <c r="G19" s="11" t="s">
        <v>9</v>
      </c>
      <c r="H19" s="59" t="str">
        <f>+G19</f>
        <v>n/a</v>
      </c>
      <c r="I19" s="3"/>
      <c r="J19" s="1" t="b">
        <f>D19='[4]Afiliados 2019'!G51</f>
        <v>0</v>
      </c>
    </row>
    <row r="20" spans="1:10" ht="16.5">
      <c r="A20" s="21"/>
      <c r="B20" s="21"/>
      <c r="C20" s="21" t="s">
        <v>17</v>
      </c>
      <c r="D20" s="125">
        <v>145102</v>
      </c>
      <c r="E20" s="58">
        <v>144430</v>
      </c>
      <c r="F20" s="13">
        <f>D20/D$8</f>
        <v>2.9817529917810788E-2</v>
      </c>
      <c r="G20" s="11">
        <f t="shared" ref="G20" si="5">D20-E20</f>
        <v>672</v>
      </c>
      <c r="H20" s="59">
        <f t="shared" ref="H20" si="6">G20/E20</f>
        <v>4.652772969604653E-3</v>
      </c>
      <c r="I20" s="3"/>
      <c r="J20" s="1" t="b">
        <f>D20='[4]Afiliados 2019'!G52</f>
        <v>0</v>
      </c>
    </row>
    <row r="21" spans="1:10" ht="17.25" thickBot="1">
      <c r="A21" s="21"/>
      <c r="B21" s="21"/>
      <c r="C21" s="20" t="s">
        <v>18</v>
      </c>
      <c r="D21" s="54">
        <v>107401</v>
      </c>
      <c r="E21" s="62">
        <v>107028</v>
      </c>
      <c r="F21" s="30">
        <f t="shared" si="2"/>
        <v>2.2070216335424709E-2</v>
      </c>
      <c r="G21" s="29">
        <f>D21-E21</f>
        <v>373</v>
      </c>
      <c r="H21" s="56">
        <f>G21/E21</f>
        <v>3.4850693276525769E-3</v>
      </c>
      <c r="I21" s="3"/>
      <c r="J21" s="1" t="b">
        <f>D21='[4]Afiliados 2019'!G54</f>
        <v>0</v>
      </c>
    </row>
    <row r="22" spans="1:10" ht="18" thickTop="1" thickBot="1">
      <c r="A22" s="22"/>
      <c r="B22" s="22"/>
      <c r="C22" s="22"/>
      <c r="D22" s="63"/>
      <c r="E22" s="16"/>
      <c r="F22" s="64"/>
      <c r="G22" s="65"/>
      <c r="H22" s="66"/>
      <c r="I22" s="3"/>
    </row>
    <row r="23" spans="1:10" ht="17.25" thickTop="1">
      <c r="A23" s="52"/>
      <c r="B23" s="67"/>
      <c r="C23" s="53" t="s">
        <v>46</v>
      </c>
      <c r="D23" s="54">
        <v>2159049</v>
      </c>
      <c r="E23" s="38">
        <v>2020997</v>
      </c>
      <c r="F23" s="30">
        <f t="shared" ref="F23:F37" si="7">D23/D$23</f>
        <v>1</v>
      </c>
      <c r="G23" s="29">
        <f>D23-E23</f>
        <v>138052</v>
      </c>
      <c r="H23" s="56">
        <f t="shared" ref="H23:H37" si="8">G23/E23</f>
        <v>6.8308859439177791E-2</v>
      </c>
      <c r="I23" s="3"/>
      <c r="J23" s="1" t="b">
        <f>D23='[4]Cotizantes 2019'!$G$58</f>
        <v>0</v>
      </c>
    </row>
    <row r="24" spans="1:10" ht="16.5">
      <c r="A24" s="127" t="s">
        <v>6</v>
      </c>
      <c r="B24" s="127"/>
      <c r="C24" s="127"/>
      <c r="D24" s="54">
        <v>1995869</v>
      </c>
      <c r="E24" s="38">
        <v>1857307</v>
      </c>
      <c r="F24" s="30">
        <f t="shared" si="7"/>
        <v>0.92442042769756494</v>
      </c>
      <c r="G24" s="29">
        <f t="shared" ref="G24:G37" si="9">D24-E24</f>
        <v>138562</v>
      </c>
      <c r="H24" s="56">
        <f t="shared" si="8"/>
        <v>7.4603713871750868E-2</v>
      </c>
      <c r="I24" s="3"/>
      <c r="J24" s="1" t="b">
        <f>D24='[4]Cotizantes 2019'!$G$51</f>
        <v>0</v>
      </c>
    </row>
    <row r="25" spans="1:10" ht="16.5">
      <c r="A25" s="20"/>
      <c r="B25" s="20"/>
      <c r="C25" s="21" t="s">
        <v>7</v>
      </c>
      <c r="D25" s="57">
        <v>37233</v>
      </c>
      <c r="E25" s="58">
        <v>34505</v>
      </c>
      <c r="F25" s="13">
        <f t="shared" si="7"/>
        <v>1.7245092631061176E-2</v>
      </c>
      <c r="G25" s="11">
        <f>D25-E25</f>
        <v>2728</v>
      </c>
      <c r="H25" s="59">
        <f>G25/E25</f>
        <v>7.9061005651354876E-2</v>
      </c>
      <c r="I25" s="3"/>
      <c r="J25" s="1" t="b">
        <f>D25='[4]Cotizantes 2019'!G44</f>
        <v>0</v>
      </c>
    </row>
    <row r="26" spans="1:10" ht="16.5">
      <c r="A26" s="60"/>
      <c r="B26" s="21"/>
      <c r="C26" s="21" t="s">
        <v>45</v>
      </c>
      <c r="D26" s="57">
        <v>547391</v>
      </c>
      <c r="E26" s="58">
        <v>508846</v>
      </c>
      <c r="F26" s="13">
        <f t="shared" si="7"/>
        <v>0.25353338437432404</v>
      </c>
      <c r="G26" s="11">
        <f t="shared" ref="G26:G31" si="10">D26-E26</f>
        <v>38545</v>
      </c>
      <c r="H26" s="59">
        <f t="shared" ref="H26:H31" si="11">G26/E26</f>
        <v>7.5749833937969441E-2</v>
      </c>
      <c r="I26" s="3"/>
    </row>
    <row r="27" spans="1:10" ht="16.5">
      <c r="A27" s="20"/>
      <c r="B27" s="20"/>
      <c r="C27" s="21" t="s">
        <v>8</v>
      </c>
      <c r="D27" s="57">
        <v>8203</v>
      </c>
      <c r="E27" s="58">
        <v>7842</v>
      </c>
      <c r="F27" s="13">
        <f t="shared" si="7"/>
        <v>3.7993579580639439E-3</v>
      </c>
      <c r="G27" s="11">
        <f t="shared" si="10"/>
        <v>361</v>
      </c>
      <c r="H27" s="59">
        <f t="shared" si="11"/>
        <v>4.6034174955368531E-2</v>
      </c>
      <c r="I27" s="3"/>
      <c r="J27" s="1" t="b">
        <f>D27='[4]Cotizantes 2019'!G46</f>
        <v>0</v>
      </c>
    </row>
    <row r="28" spans="1:10" ht="16.5">
      <c r="A28" s="60"/>
      <c r="B28" s="21"/>
      <c r="C28" s="21" t="s">
        <v>10</v>
      </c>
      <c r="D28" s="57">
        <v>663248</v>
      </c>
      <c r="E28" s="58">
        <v>619933</v>
      </c>
      <c r="F28" s="13">
        <f t="shared" si="7"/>
        <v>0.30719451017554489</v>
      </c>
      <c r="G28" s="11">
        <f t="shared" si="10"/>
        <v>43315</v>
      </c>
      <c r="H28" s="59">
        <f t="shared" si="11"/>
        <v>6.9870453742581856E-2</v>
      </c>
      <c r="I28" s="3"/>
      <c r="J28" s="1" t="b">
        <f>D28='[4]Cotizantes 2019'!G47</f>
        <v>0</v>
      </c>
    </row>
    <row r="29" spans="1:10" ht="16.5">
      <c r="A29" s="60"/>
      <c r="B29" s="21"/>
      <c r="C29" s="21" t="s">
        <v>11</v>
      </c>
      <c r="D29" s="57">
        <v>294201</v>
      </c>
      <c r="E29" s="58">
        <v>273612</v>
      </c>
      <c r="F29" s="13">
        <f t="shared" si="7"/>
        <v>0.1362641607485518</v>
      </c>
      <c r="G29" s="11">
        <f t="shared" si="10"/>
        <v>20589</v>
      </c>
      <c r="H29" s="59">
        <f t="shared" si="11"/>
        <v>7.5248892592430158E-2</v>
      </c>
      <c r="I29" s="3"/>
      <c r="J29" s="1" t="b">
        <f>D29='[4]Cotizantes 2019'!G48</f>
        <v>0</v>
      </c>
    </row>
    <row r="30" spans="1:10" ht="16.5">
      <c r="A30" s="60"/>
      <c r="B30" s="21"/>
      <c r="C30" s="21" t="s">
        <v>12</v>
      </c>
      <c r="D30" s="57">
        <v>16825</v>
      </c>
      <c r="E30" s="58">
        <v>15164</v>
      </c>
      <c r="F30" s="13">
        <f t="shared" si="7"/>
        <v>7.7927828409637759E-3</v>
      </c>
      <c r="G30" s="11">
        <f t="shared" si="10"/>
        <v>1661</v>
      </c>
      <c r="H30" s="59">
        <f t="shared" si="11"/>
        <v>0.10953574254814033</v>
      </c>
      <c r="I30" s="3"/>
      <c r="J30" s="1" t="b">
        <f>D30='[4]Cotizantes 2019'!G49</f>
        <v>0</v>
      </c>
    </row>
    <row r="31" spans="1:10" ht="16.5">
      <c r="A31" s="60"/>
      <c r="B31" s="21"/>
      <c r="C31" s="21" t="s">
        <v>13</v>
      </c>
      <c r="D31" s="57">
        <v>428768</v>
      </c>
      <c r="E31" s="58">
        <v>397405</v>
      </c>
      <c r="F31" s="13">
        <f t="shared" si="7"/>
        <v>0.19859113896905536</v>
      </c>
      <c r="G31" s="11">
        <f t="shared" si="10"/>
        <v>31363</v>
      </c>
      <c r="H31" s="59">
        <f t="shared" si="11"/>
        <v>7.8919490192624647E-2</v>
      </c>
      <c r="I31" s="3"/>
      <c r="J31" s="1" t="b">
        <f>D31='[4]Cotizantes 2019'!G50</f>
        <v>0</v>
      </c>
    </row>
    <row r="32" spans="1:10" ht="16.5">
      <c r="A32" s="21"/>
      <c r="B32" s="21"/>
      <c r="C32" s="20" t="s">
        <v>14</v>
      </c>
      <c r="D32" s="54">
        <v>120588</v>
      </c>
      <c r="E32" s="38">
        <v>120172</v>
      </c>
      <c r="F32" s="30">
        <f t="shared" si="7"/>
        <v>5.5852368334391667E-2</v>
      </c>
      <c r="G32" s="29">
        <f>D32-E32</f>
        <v>416</v>
      </c>
      <c r="H32" s="56">
        <f>G32/E32</f>
        <v>3.4617048896581565E-3</v>
      </c>
      <c r="I32" s="3"/>
      <c r="J32" s="1" t="b">
        <f>D32='[4]Cotizantes 2019'!$G$55</f>
        <v>0</v>
      </c>
    </row>
    <row r="33" spans="1:11" ht="18.75">
      <c r="A33" s="21"/>
      <c r="B33" s="21"/>
      <c r="C33" s="21" t="s">
        <v>47</v>
      </c>
      <c r="D33" s="57">
        <v>289</v>
      </c>
      <c r="E33" s="58">
        <v>317</v>
      </c>
      <c r="F33" s="13">
        <f t="shared" si="7"/>
        <v>1.3385522977940749E-4</v>
      </c>
      <c r="G33" s="11">
        <f>D33-E33</f>
        <v>-28</v>
      </c>
      <c r="H33" s="59">
        <f>G33/E33</f>
        <v>-8.8328075709779186E-2</v>
      </c>
      <c r="I33" s="3"/>
      <c r="J33" s="1" t="b">
        <f>D33='[4]Cotizantes 2019'!G52</f>
        <v>0</v>
      </c>
    </row>
    <row r="34" spans="1:11" ht="16.5">
      <c r="A34" s="21"/>
      <c r="B34" s="21"/>
      <c r="C34" s="21" t="s">
        <v>16</v>
      </c>
      <c r="D34" s="57">
        <v>1446</v>
      </c>
      <c r="E34" s="58">
        <v>1476</v>
      </c>
      <c r="F34" s="13">
        <f t="shared" si="7"/>
        <v>6.6973931578208736E-4</v>
      </c>
      <c r="G34" s="11">
        <f t="shared" ref="G34:G35" si="12">D34-E34</f>
        <v>-30</v>
      </c>
      <c r="H34" s="59">
        <f>G34/E34</f>
        <v>-2.032520325203252E-2</v>
      </c>
      <c r="I34" s="3"/>
      <c r="J34" s="1" t="b">
        <f>D34='[4]Cotizantes 2019'!G53</f>
        <v>0</v>
      </c>
    </row>
    <row r="35" spans="1:11" ht="16.5">
      <c r="A35" s="21"/>
      <c r="B35" s="21"/>
      <c r="C35" s="21" t="s">
        <v>17</v>
      </c>
      <c r="D35" s="57">
        <v>118853</v>
      </c>
      <c r="E35" s="58">
        <v>118379</v>
      </c>
      <c r="F35" s="13">
        <f t="shared" si="7"/>
        <v>5.5048773788830177E-2</v>
      </c>
      <c r="G35" s="11">
        <f t="shared" si="12"/>
        <v>474</v>
      </c>
      <c r="H35" s="59">
        <f>G35/E35</f>
        <v>4.0040885630052625E-3</v>
      </c>
      <c r="I35" s="3"/>
      <c r="J35" s="1" t="b">
        <f>D35='[4]Cotizantes 2019'!G54</f>
        <v>0</v>
      </c>
    </row>
    <row r="36" spans="1:11" ht="16.5">
      <c r="A36" s="21"/>
      <c r="B36" s="21"/>
      <c r="C36" s="20" t="s">
        <v>18</v>
      </c>
      <c r="D36" s="68">
        <v>27372</v>
      </c>
      <c r="E36" s="69">
        <v>27028</v>
      </c>
      <c r="F36" s="30">
        <f t="shared" si="7"/>
        <v>1.2677803977584575E-2</v>
      </c>
      <c r="G36" s="29">
        <f t="shared" si="9"/>
        <v>344</v>
      </c>
      <c r="H36" s="56">
        <f t="shared" si="8"/>
        <v>1.2727541808494894E-2</v>
      </c>
      <c r="I36" s="3"/>
      <c r="J36" s="1" t="b">
        <f>D36='[4]Cotizantes 2019'!$G$56</f>
        <v>0</v>
      </c>
    </row>
    <row r="37" spans="1:11" ht="20.25" thickBot="1">
      <c r="A37" s="60"/>
      <c r="B37" s="20"/>
      <c r="C37" s="20" t="s">
        <v>48</v>
      </c>
      <c r="D37" s="68">
        <v>15220</v>
      </c>
      <c r="E37" s="38">
        <v>16490</v>
      </c>
      <c r="F37" s="30">
        <f t="shared" si="7"/>
        <v>7.0493999904587623E-3</v>
      </c>
      <c r="G37" s="29">
        <f t="shared" si="9"/>
        <v>-1270</v>
      </c>
      <c r="H37" s="56">
        <f t="shared" si="8"/>
        <v>-7.7016373559733176E-2</v>
      </c>
      <c r="I37" s="3"/>
      <c r="J37" s="2" t="b">
        <f>D37='[4]Cotizantes 2019'!$G$57</f>
        <v>0</v>
      </c>
    </row>
    <row r="38" spans="1:11" ht="18" thickTop="1" thickBot="1">
      <c r="A38" s="22"/>
      <c r="B38" s="22"/>
      <c r="C38" s="22"/>
      <c r="D38" s="70"/>
      <c r="E38" s="15"/>
      <c r="F38" s="64"/>
      <c r="G38" s="65"/>
      <c r="H38" s="66"/>
      <c r="I38" s="3"/>
    </row>
    <row r="39" spans="1:11" ht="16.5" customHeight="1" thickTop="1">
      <c r="A39" s="136" t="s">
        <v>49</v>
      </c>
      <c r="B39" s="136"/>
      <c r="C39" s="136"/>
      <c r="D39" s="71">
        <f>D23/D8</f>
        <v>0.44367071543823972</v>
      </c>
      <c r="E39" s="34">
        <v>0.42202056899148627</v>
      </c>
      <c r="F39" s="14" t="s">
        <v>9</v>
      </c>
      <c r="G39" s="32">
        <f>D39-E39</f>
        <v>2.1650146446753449E-2</v>
      </c>
      <c r="H39" s="72">
        <f>G39/E39</f>
        <v>5.1301164060537092E-2</v>
      </c>
      <c r="I39" s="3"/>
    </row>
    <row r="40" spans="1:11" ht="16.5" customHeight="1" thickBot="1">
      <c r="A40" s="137" t="s">
        <v>50</v>
      </c>
      <c r="B40" s="137"/>
      <c r="C40" s="137"/>
      <c r="D40" s="73">
        <v>0.87698317714709439</v>
      </c>
      <c r="E40" s="35">
        <f>+E23/2581661</f>
        <v>0.78282818696955181</v>
      </c>
      <c r="F40" s="14" t="s">
        <v>9</v>
      </c>
      <c r="G40" s="32">
        <f>D40-E40</f>
        <v>9.4154990177542586E-2</v>
      </c>
      <c r="H40" s="74">
        <f>G40/E40</f>
        <v>0.12027542153538316</v>
      </c>
      <c r="I40" s="3"/>
    </row>
    <row r="41" spans="1:11" ht="16.5" customHeight="1" thickTop="1" thickBot="1">
      <c r="A41" s="23"/>
      <c r="B41" s="23"/>
      <c r="C41" s="23"/>
      <c r="D41" s="75"/>
      <c r="E41" s="76"/>
      <c r="F41" s="77"/>
      <c r="G41" s="65"/>
      <c r="H41" s="78"/>
      <c r="I41" s="3"/>
    </row>
    <row r="42" spans="1:11" ht="20.25" thickTop="1">
      <c r="A42" s="79"/>
      <c r="B42" s="33"/>
      <c r="C42" s="53" t="s">
        <v>51</v>
      </c>
      <c r="D42" s="80">
        <f>+D43+D51+D55+D56+D57+D58+D59+D60+D61+D62+D63+D64</f>
        <v>7320584838.9500008</v>
      </c>
      <c r="E42" s="36">
        <v>6534849459.9700003</v>
      </c>
      <c r="F42" s="30">
        <f>D42/D$42</f>
        <v>1</v>
      </c>
      <c r="G42" s="29">
        <f>D42-E42</f>
        <v>785735378.9800005</v>
      </c>
      <c r="H42" s="56">
        <f t="shared" ref="H42:H62" si="13">G42/E42</f>
        <v>0.12023771684307592</v>
      </c>
      <c r="I42" s="3"/>
    </row>
    <row r="43" spans="1:11" ht="16.5">
      <c r="A43" s="127" t="s">
        <v>19</v>
      </c>
      <c r="B43" s="127"/>
      <c r="C43" s="127"/>
      <c r="D43" s="80">
        <v>5105435030.9099998</v>
      </c>
      <c r="E43" s="36">
        <v>4483356959.4399996</v>
      </c>
      <c r="F43" s="30">
        <f>D43/D$42</f>
        <v>0.69740808189886061</v>
      </c>
      <c r="G43" s="29">
        <f>D43-E43</f>
        <v>622078071.47000027</v>
      </c>
      <c r="H43" s="56">
        <f t="shared" si="13"/>
        <v>0.13875274199618981</v>
      </c>
      <c r="I43" s="3"/>
      <c r="J43" s="1" t="b">
        <f>D42='[4]Individualizacion 2019'!$H$133</f>
        <v>0</v>
      </c>
      <c r="K43" s="2"/>
    </row>
    <row r="44" spans="1:11" ht="16.5">
      <c r="A44" s="20"/>
      <c r="B44" s="20"/>
      <c r="C44" s="21" t="s">
        <v>7</v>
      </c>
      <c r="D44" s="37">
        <v>79105653.480000004</v>
      </c>
      <c r="E44" s="37">
        <v>68253770.030000001</v>
      </c>
      <c r="F44" s="13">
        <f t="shared" ref="F44:F64" si="14">D44/D$42</f>
        <v>1.0805919912178249E-2</v>
      </c>
      <c r="G44" s="11">
        <f>D44-E44</f>
        <v>10851883.450000003</v>
      </c>
      <c r="H44" s="59">
        <f t="shared" si="13"/>
        <v>0.15899317276144903</v>
      </c>
      <c r="I44" s="81"/>
      <c r="K44" s="2"/>
    </row>
    <row r="45" spans="1:11" ht="16.5">
      <c r="A45" s="138" t="s">
        <v>45</v>
      </c>
      <c r="B45" s="138"/>
      <c r="C45" s="138"/>
      <c r="D45" s="37">
        <v>1264433261.1499999</v>
      </c>
      <c r="E45" s="37">
        <v>1116820544.97</v>
      </c>
      <c r="F45" s="13">
        <f t="shared" si="14"/>
        <v>0.17272298442911821</v>
      </c>
      <c r="G45" s="11">
        <f>D45-E45</f>
        <v>147612716.17999983</v>
      </c>
      <c r="H45" s="59">
        <f t="shared" si="13"/>
        <v>0.13217227856778457</v>
      </c>
      <c r="I45" s="81"/>
      <c r="K45" s="2"/>
    </row>
    <row r="46" spans="1:11" ht="16.5">
      <c r="A46" s="20"/>
      <c r="B46" s="20"/>
      <c r="C46" s="21" t="s">
        <v>8</v>
      </c>
      <c r="D46" s="37">
        <v>36485286.130000003</v>
      </c>
      <c r="E46" s="37">
        <v>32305598.260000002</v>
      </c>
      <c r="F46" s="13">
        <f t="shared" si="14"/>
        <v>4.9839305100155256E-3</v>
      </c>
      <c r="G46" s="11">
        <f t="shared" ref="G46:G59" si="15">D46-E46</f>
        <v>4179687.870000001</v>
      </c>
      <c r="H46" s="59">
        <f t="shared" si="13"/>
        <v>0.12937967705662914</v>
      </c>
      <c r="I46" s="81"/>
      <c r="K46" s="2"/>
    </row>
    <row r="47" spans="1:11" ht="16.5">
      <c r="A47" s="138" t="s">
        <v>10</v>
      </c>
      <c r="B47" s="138"/>
      <c r="C47" s="138"/>
      <c r="D47" s="37">
        <v>1764971615.4300001</v>
      </c>
      <c r="E47" s="37">
        <v>1575472506.99</v>
      </c>
      <c r="F47" s="13">
        <f t="shared" si="14"/>
        <v>0.24109707820600187</v>
      </c>
      <c r="G47" s="11">
        <f t="shared" si="15"/>
        <v>189499108.44000006</v>
      </c>
      <c r="H47" s="59">
        <f t="shared" si="13"/>
        <v>0.12028080947096011</v>
      </c>
      <c r="I47" s="81"/>
      <c r="K47" s="2"/>
    </row>
    <row r="48" spans="1:11" ht="16.5">
      <c r="A48" s="138" t="s">
        <v>11</v>
      </c>
      <c r="B48" s="138"/>
      <c r="C48" s="138"/>
      <c r="D48" s="37">
        <v>828866506.43000007</v>
      </c>
      <c r="E48" s="37">
        <v>691001666.96000004</v>
      </c>
      <c r="F48" s="13">
        <f t="shared" si="14"/>
        <v>0.1132240831388118</v>
      </c>
      <c r="G48" s="11">
        <f t="shared" si="15"/>
        <v>137864839.47000003</v>
      </c>
      <c r="H48" s="59">
        <f t="shared" si="13"/>
        <v>0.19951448174723521</v>
      </c>
      <c r="I48" s="81"/>
      <c r="K48" s="2"/>
    </row>
    <row r="49" spans="1:11" ht="16.5">
      <c r="A49" s="138" t="s">
        <v>12</v>
      </c>
      <c r="B49" s="138"/>
      <c r="C49" s="138"/>
      <c r="D49" s="37">
        <v>38044374.949999996</v>
      </c>
      <c r="E49" s="37">
        <v>32879086.890000001</v>
      </c>
      <c r="F49" s="13">
        <f t="shared" si="14"/>
        <v>5.1969037702535173E-3</v>
      </c>
      <c r="G49" s="11">
        <f t="shared" si="15"/>
        <v>5165288.0599999949</v>
      </c>
      <c r="H49" s="59">
        <f t="shared" si="13"/>
        <v>0.15709949845264681</v>
      </c>
      <c r="I49" s="81"/>
      <c r="K49" s="2"/>
    </row>
    <row r="50" spans="1:11" ht="16.5">
      <c r="A50" s="138" t="s">
        <v>13</v>
      </c>
      <c r="B50" s="138"/>
      <c r="C50" s="138"/>
      <c r="D50" s="37">
        <v>1093528333.3400002</v>
      </c>
      <c r="E50" s="37">
        <v>966623785.33999991</v>
      </c>
      <c r="F50" s="13">
        <f t="shared" si="14"/>
        <v>0.14937718193248151</v>
      </c>
      <c r="G50" s="11">
        <f t="shared" si="15"/>
        <v>126904548.00000024</v>
      </c>
      <c r="H50" s="59">
        <f t="shared" si="13"/>
        <v>0.13128639075994067</v>
      </c>
      <c r="I50" s="81"/>
      <c r="K50" s="2"/>
    </row>
    <row r="51" spans="1:11" ht="16.5">
      <c r="A51" s="127" t="s">
        <v>14</v>
      </c>
      <c r="B51" s="127"/>
      <c r="C51" s="127"/>
      <c r="D51" s="80">
        <v>946913895.63999987</v>
      </c>
      <c r="E51" s="36">
        <v>907800694.05000007</v>
      </c>
      <c r="F51" s="30">
        <f t="shared" si="14"/>
        <v>0.12934948729804172</v>
      </c>
      <c r="G51" s="29">
        <f t="shared" si="15"/>
        <v>39113201.589999795</v>
      </c>
      <c r="H51" s="56">
        <f t="shared" si="13"/>
        <v>4.3085670507149343E-2</v>
      </c>
      <c r="I51" s="3"/>
    </row>
    <row r="52" spans="1:11" ht="18.75">
      <c r="A52" s="21"/>
      <c r="B52" s="21"/>
      <c r="C52" s="21" t="s">
        <v>47</v>
      </c>
      <c r="D52" s="37">
        <v>22143876.07</v>
      </c>
      <c r="E52" s="37">
        <v>11921301.719999999</v>
      </c>
      <c r="F52" s="13">
        <f>D52/D$42</f>
        <v>3.0248780059457816E-3</v>
      </c>
      <c r="G52" s="11">
        <f>D52-E52</f>
        <v>10222574.350000001</v>
      </c>
      <c r="H52" s="59">
        <f>G52/E52</f>
        <v>0.85750487573432566</v>
      </c>
      <c r="I52" s="81"/>
      <c r="K52" s="2"/>
    </row>
    <row r="53" spans="1:11" ht="16.5">
      <c r="A53" s="21"/>
      <c r="B53" s="21"/>
      <c r="C53" s="21" t="s">
        <v>16</v>
      </c>
      <c r="D53" s="37">
        <v>48324365.090000004</v>
      </c>
      <c r="E53" s="37">
        <v>25142360.399999999</v>
      </c>
      <c r="F53" s="13">
        <f>D53/D$42</f>
        <v>6.6011618133137049E-3</v>
      </c>
      <c r="G53" s="11">
        <f>D53-E53</f>
        <v>23182004.690000005</v>
      </c>
      <c r="H53" s="59">
        <f t="shared" ref="H53:H54" si="16">G53/E53</f>
        <v>0.92202976654491065</v>
      </c>
      <c r="I53" s="81"/>
      <c r="K53" s="2"/>
    </row>
    <row r="54" spans="1:11" ht="16.5">
      <c r="A54" s="21"/>
      <c r="B54" s="21"/>
      <c r="C54" s="21" t="s">
        <v>17</v>
      </c>
      <c r="D54" s="37">
        <v>876445654.4799999</v>
      </c>
      <c r="E54" s="37">
        <v>870737031.93000007</v>
      </c>
      <c r="F54" s="13">
        <f>D54/D$42</f>
        <v>0.11972344747878223</v>
      </c>
      <c r="G54" s="11">
        <f>D54-E54</f>
        <v>5708622.5499998331</v>
      </c>
      <c r="H54" s="59">
        <f t="shared" si="16"/>
        <v>6.556081044751934E-3</v>
      </c>
      <c r="I54" s="81"/>
      <c r="K54" s="2"/>
    </row>
    <row r="55" spans="1:11" ht="16.5">
      <c r="A55" s="21"/>
      <c r="B55" s="21"/>
      <c r="C55" s="20" t="s">
        <v>18</v>
      </c>
      <c r="D55" s="80">
        <v>108851484.60000001</v>
      </c>
      <c r="E55" s="36">
        <v>101951897.46000001</v>
      </c>
      <c r="F55" s="30">
        <f t="shared" si="14"/>
        <v>1.4869233400703638E-2</v>
      </c>
      <c r="G55" s="29">
        <f t="shared" si="15"/>
        <v>6899587.1400000006</v>
      </c>
      <c r="H55" s="56">
        <f t="shared" si="13"/>
        <v>6.7674926233785862E-2</v>
      </c>
    </row>
    <row r="56" spans="1:11" ht="16.5">
      <c r="A56" s="127" t="s">
        <v>20</v>
      </c>
      <c r="B56" s="127"/>
      <c r="C56" s="127"/>
      <c r="D56" s="80">
        <v>279085056.69999999</v>
      </c>
      <c r="E56" s="36">
        <v>249194502.78999999</v>
      </c>
      <c r="F56" s="30">
        <f t="shared" si="14"/>
        <v>3.8123327963511373E-2</v>
      </c>
      <c r="G56" s="29">
        <f t="shared" si="15"/>
        <v>29890553.909999996</v>
      </c>
      <c r="H56" s="56">
        <f t="shared" si="13"/>
        <v>0.11994868897725734</v>
      </c>
      <c r="I56" s="3"/>
    </row>
    <row r="57" spans="1:11" ht="16.5">
      <c r="A57" s="127" t="s">
        <v>21</v>
      </c>
      <c r="B57" s="127"/>
      <c r="C57" s="127"/>
      <c r="D57" s="80">
        <v>653076846.33999991</v>
      </c>
      <c r="E57" s="36">
        <v>586660574.77999997</v>
      </c>
      <c r="F57" s="30">
        <f t="shared" si="14"/>
        <v>8.9211020800582838E-2</v>
      </c>
      <c r="G57" s="29">
        <f t="shared" si="15"/>
        <v>66416271.559999943</v>
      </c>
      <c r="H57" s="56">
        <f t="shared" si="13"/>
        <v>0.1132107293640898</v>
      </c>
      <c r="I57" s="3"/>
    </row>
    <row r="58" spans="1:11" ht="19.5">
      <c r="A58" s="127" t="s">
        <v>52</v>
      </c>
      <c r="B58" s="127"/>
      <c r="C58" s="127"/>
      <c r="D58" s="80">
        <v>38403311.409999996</v>
      </c>
      <c r="E58" s="36">
        <v>38124197.869999997</v>
      </c>
      <c r="F58" s="30">
        <f t="shared" si="14"/>
        <v>5.2459348883808887E-3</v>
      </c>
      <c r="G58" s="29">
        <f>D58-E58</f>
        <v>279113.53999999911</v>
      </c>
      <c r="H58" s="56">
        <f t="shared" si="13"/>
        <v>7.3211649187151576E-3</v>
      </c>
      <c r="I58" s="2"/>
    </row>
    <row r="59" spans="1:11" ht="16.5">
      <c r="A59" s="127" t="s">
        <v>22</v>
      </c>
      <c r="B59" s="127"/>
      <c r="C59" s="127"/>
      <c r="D59" s="80">
        <v>258.55</v>
      </c>
      <c r="E59" s="36">
        <v>44.66</v>
      </c>
      <c r="F59" s="30">
        <f t="shared" si="14"/>
        <v>3.5318216466033625E-8</v>
      </c>
      <c r="G59" s="29">
        <f t="shared" si="15"/>
        <v>213.89000000000001</v>
      </c>
      <c r="H59" s="56" t="s">
        <v>9</v>
      </c>
      <c r="I59" s="81"/>
      <c r="K59" s="82"/>
    </row>
    <row r="60" spans="1:11" ht="16.5">
      <c r="A60" s="127" t="s">
        <v>23</v>
      </c>
      <c r="B60" s="127"/>
      <c r="C60" s="127"/>
      <c r="D60" s="80">
        <v>6547495.8000000007</v>
      </c>
      <c r="E60" s="36">
        <v>3430257.3499999996</v>
      </c>
      <c r="F60" s="30">
        <f t="shared" si="14"/>
        <v>8.9439518071880101E-4</v>
      </c>
      <c r="G60" s="29">
        <f>D60-E60</f>
        <v>3117238.4500000011</v>
      </c>
      <c r="H60" s="56">
        <f t="shared" si="13"/>
        <v>0.9087476920645623</v>
      </c>
      <c r="I60" s="81"/>
    </row>
    <row r="61" spans="1:11" ht="19.5">
      <c r="A61" s="127" t="s">
        <v>53</v>
      </c>
      <c r="B61" s="127"/>
      <c r="C61" s="127"/>
      <c r="D61" s="80">
        <v>31045872.050000001</v>
      </c>
      <c r="E61" s="26">
        <v>27334743.59</v>
      </c>
      <c r="F61" s="30">
        <f t="shared" si="14"/>
        <v>4.2409005199717E-3</v>
      </c>
      <c r="G61" s="29">
        <f t="shared" ref="G61:G62" si="17">D61-E61</f>
        <v>3711128.4600000009</v>
      </c>
      <c r="H61" s="56">
        <f t="shared" si="13"/>
        <v>0.13576598762600653</v>
      </c>
      <c r="I61" s="81"/>
    </row>
    <row r="62" spans="1:11" ht="19.5">
      <c r="A62" s="20"/>
      <c r="B62" s="20"/>
      <c r="C62" s="20" t="s">
        <v>54</v>
      </c>
      <c r="D62" s="80">
        <v>62090307.350000001</v>
      </c>
      <c r="E62" s="26">
        <v>54668093.380000003</v>
      </c>
      <c r="F62" s="30">
        <f t="shared" si="14"/>
        <v>8.4816047783015224E-3</v>
      </c>
      <c r="G62" s="29">
        <f t="shared" si="17"/>
        <v>7422213.9699999988</v>
      </c>
      <c r="H62" s="56">
        <f t="shared" si="13"/>
        <v>0.13576866342142035</v>
      </c>
      <c r="I62" s="81"/>
    </row>
    <row r="63" spans="1:11" ht="16.5">
      <c r="A63" s="127" t="s">
        <v>24</v>
      </c>
      <c r="B63" s="127"/>
      <c r="C63" s="127"/>
      <c r="D63" s="80">
        <v>48840322.759999998</v>
      </c>
      <c r="E63" s="26">
        <v>43609488.329999998</v>
      </c>
      <c r="F63" s="30">
        <f t="shared" si="14"/>
        <v>6.6716422027021027E-3</v>
      </c>
      <c r="G63" s="29">
        <f>D63-E63</f>
        <v>5230834.43</v>
      </c>
      <c r="H63" s="56">
        <f>G63/E63</f>
        <v>0.11994716357177676</v>
      </c>
      <c r="I63" s="81"/>
    </row>
    <row r="64" spans="1:11" ht="16.5">
      <c r="A64" s="127" t="s">
        <v>25</v>
      </c>
      <c r="B64" s="127"/>
      <c r="C64" s="127"/>
      <c r="D64" s="36">
        <v>40294956.840000004</v>
      </c>
      <c r="E64" s="83">
        <v>38718006.270000003</v>
      </c>
      <c r="F64" s="28">
        <f t="shared" si="14"/>
        <v>5.5043357500081311E-3</v>
      </c>
      <c r="G64" s="84">
        <f>D64-E64</f>
        <v>1576950.5700000003</v>
      </c>
      <c r="H64" s="28">
        <f>G64/E64</f>
        <v>4.072912636573113E-2</v>
      </c>
      <c r="I64" s="3"/>
    </row>
    <row r="65" spans="1:10" ht="17.25" thickBot="1">
      <c r="A65" s="23"/>
      <c r="B65" s="23"/>
      <c r="C65" s="23"/>
      <c r="D65" s="126"/>
      <c r="E65" s="85" t="s">
        <v>5</v>
      </c>
      <c r="F65" s="85"/>
      <c r="G65" s="85"/>
      <c r="H65" s="86"/>
      <c r="I65" s="3"/>
      <c r="J65" s="2"/>
    </row>
    <row r="66" spans="1:10" ht="17.25" thickTop="1">
      <c r="A66" s="79"/>
      <c r="B66" s="33"/>
      <c r="C66" s="53" t="s">
        <v>55</v>
      </c>
      <c r="D66" s="36">
        <v>6161200411.1499987</v>
      </c>
      <c r="E66" s="87">
        <v>5493109550.9500008</v>
      </c>
      <c r="F66" s="88">
        <f t="shared" ref="F66:F80" si="18">D66/D$66</f>
        <v>1</v>
      </c>
      <c r="G66" s="29">
        <f t="shared" ref="G66:G80" si="19">D66-E66</f>
        <v>668090860.1999979</v>
      </c>
      <c r="H66" s="56">
        <f t="shared" ref="H66:H80" si="20">G66/E66</f>
        <v>0.12162343641671147</v>
      </c>
      <c r="I66" s="3"/>
    </row>
    <row r="67" spans="1:10" ht="16.5">
      <c r="A67" s="139" t="s">
        <v>26</v>
      </c>
      <c r="B67" s="139"/>
      <c r="C67" s="139"/>
      <c r="D67" s="36">
        <v>5819502929.7099991</v>
      </c>
      <c r="E67" s="87">
        <v>5189275297.0200005</v>
      </c>
      <c r="F67" s="88">
        <f t="shared" si="18"/>
        <v>0.94454043714896441</v>
      </c>
      <c r="G67" s="29">
        <f t="shared" si="19"/>
        <v>630227632.68999863</v>
      </c>
      <c r="H67" s="56">
        <f t="shared" si="20"/>
        <v>0.12144810144335837</v>
      </c>
      <c r="I67" s="3"/>
    </row>
    <row r="68" spans="1:10" ht="16.5">
      <c r="A68" s="127" t="s">
        <v>27</v>
      </c>
      <c r="B68" s="127"/>
      <c r="C68" s="127"/>
      <c r="D68" s="36">
        <v>5067244167.79</v>
      </c>
      <c r="E68" s="87">
        <v>4463572461.5800009</v>
      </c>
      <c r="F68" s="88">
        <f t="shared" si="18"/>
        <v>0.82244430137668423</v>
      </c>
      <c r="G68" s="29">
        <f t="shared" si="19"/>
        <v>603671706.20999908</v>
      </c>
      <c r="H68" s="56">
        <f t="shared" si="20"/>
        <v>0.13524406994757587</v>
      </c>
      <c r="I68" s="3"/>
    </row>
    <row r="69" spans="1:10" ht="16.5">
      <c r="A69" s="139" t="s">
        <v>14</v>
      </c>
      <c r="B69" s="139"/>
      <c r="C69" s="139"/>
      <c r="D69" s="36">
        <v>644352392.43999994</v>
      </c>
      <c r="E69" s="87">
        <v>624212376.79000008</v>
      </c>
      <c r="F69" s="88">
        <f t="shared" si="18"/>
        <v>0.10458228095841643</v>
      </c>
      <c r="G69" s="29">
        <f t="shared" si="19"/>
        <v>20140015.649999857</v>
      </c>
      <c r="H69" s="56">
        <f t="shared" si="20"/>
        <v>3.226468490350911E-2</v>
      </c>
      <c r="I69" s="3"/>
    </row>
    <row r="70" spans="1:10" ht="16.5">
      <c r="A70" s="21"/>
      <c r="B70" s="21"/>
      <c r="C70" s="21" t="s">
        <v>15</v>
      </c>
      <c r="D70" s="37">
        <v>8516795.6500000004</v>
      </c>
      <c r="E70" s="89">
        <v>4748306.29</v>
      </c>
      <c r="F70" s="90">
        <f t="shared" si="18"/>
        <v>1.3823273196221719E-3</v>
      </c>
      <c r="G70" s="11">
        <f>D70-E70</f>
        <v>3768489.3600000003</v>
      </c>
      <c r="H70" s="59">
        <f>G70/E70</f>
        <v>0.79364917295594262</v>
      </c>
      <c r="I70" s="3"/>
    </row>
    <row r="71" spans="1:10" ht="16.5">
      <c r="A71" s="21"/>
      <c r="B71" s="21"/>
      <c r="C71" s="21" t="s">
        <v>16</v>
      </c>
      <c r="D71" s="37">
        <v>26134836.73</v>
      </c>
      <c r="E71" s="89">
        <v>13695342.039999999</v>
      </c>
      <c r="F71" s="90">
        <f t="shared" si="18"/>
        <v>4.2418416844067384E-3</v>
      </c>
      <c r="G71" s="11">
        <f t="shared" ref="G71:G72" si="21">D71-E71</f>
        <v>12439494.690000001</v>
      </c>
      <c r="H71" s="59">
        <f>G71/E71</f>
        <v>0.90830113287188863</v>
      </c>
      <c r="I71" s="3"/>
    </row>
    <row r="72" spans="1:10" ht="16.5">
      <c r="A72" s="138" t="s">
        <v>17</v>
      </c>
      <c r="B72" s="138"/>
      <c r="C72" s="138"/>
      <c r="D72" s="37">
        <v>609700760.05999994</v>
      </c>
      <c r="E72" s="89">
        <v>605768728.46000004</v>
      </c>
      <c r="F72" s="90">
        <f t="shared" si="18"/>
        <v>9.8958111954387515E-2</v>
      </c>
      <c r="G72" s="11">
        <f t="shared" si="21"/>
        <v>3932031.5999999046</v>
      </c>
      <c r="H72" s="59">
        <f>G72/E72</f>
        <v>6.4909781823766482E-3</v>
      </c>
      <c r="I72" s="3"/>
    </row>
    <row r="73" spans="1:10" ht="16.5">
      <c r="A73" s="21"/>
      <c r="B73" s="21"/>
      <c r="C73" s="24" t="s">
        <v>18</v>
      </c>
      <c r="D73" s="36">
        <v>107906369.48</v>
      </c>
      <c r="E73" s="87">
        <v>101490458.65000001</v>
      </c>
      <c r="F73" s="88">
        <f t="shared" si="18"/>
        <v>1.7513854813863958E-2</v>
      </c>
      <c r="G73" s="29">
        <f t="shared" si="19"/>
        <v>6415910.8299999982</v>
      </c>
      <c r="H73" s="56">
        <f t="shared" si="20"/>
        <v>6.321688674327415E-2</v>
      </c>
      <c r="I73" s="3"/>
    </row>
    <row r="74" spans="1:10" ht="16.5">
      <c r="A74" s="139" t="s">
        <v>28</v>
      </c>
      <c r="B74" s="139"/>
      <c r="C74" s="139"/>
      <c r="D74" s="36">
        <v>341697481.44</v>
      </c>
      <c r="E74" s="87">
        <v>303834253.93000001</v>
      </c>
      <c r="F74" s="88">
        <f t="shared" si="18"/>
        <v>5.5459562851035642E-2</v>
      </c>
      <c r="G74" s="29">
        <f t="shared" si="19"/>
        <v>37863227.50999999</v>
      </c>
      <c r="H74" s="56">
        <f t="shared" si="20"/>
        <v>0.12461803440609844</v>
      </c>
      <c r="I74" s="3"/>
    </row>
    <row r="75" spans="1:10" ht="16.5">
      <c r="A75" s="127" t="s">
        <v>27</v>
      </c>
      <c r="B75" s="127"/>
      <c r="C75" s="127"/>
      <c r="D75" s="36">
        <v>38190863.120000005</v>
      </c>
      <c r="E75" s="87">
        <v>19784497.859999999</v>
      </c>
      <c r="F75" s="88">
        <f t="shared" si="18"/>
        <v>6.1986075068886804E-3</v>
      </c>
      <c r="G75" s="29">
        <f t="shared" si="19"/>
        <v>18406365.260000005</v>
      </c>
      <c r="H75" s="56">
        <f t="shared" si="20"/>
        <v>0.93034280628439492</v>
      </c>
      <c r="I75" s="3"/>
    </row>
    <row r="76" spans="1:10" ht="16.5">
      <c r="A76" s="139" t="s">
        <v>14</v>
      </c>
      <c r="B76" s="139"/>
      <c r="C76" s="139"/>
      <c r="D76" s="36">
        <v>302561503.19999999</v>
      </c>
      <c r="E76" s="87">
        <v>283588317.25999999</v>
      </c>
      <c r="F76" s="88">
        <f t="shared" si="18"/>
        <v>4.9107557457869863E-2</v>
      </c>
      <c r="G76" s="29">
        <f t="shared" si="19"/>
        <v>18973185.939999998</v>
      </c>
      <c r="H76" s="56">
        <f t="shared" si="20"/>
        <v>6.6903975887712491E-2</v>
      </c>
      <c r="I76" s="3"/>
    </row>
    <row r="77" spans="1:10" ht="18.75">
      <c r="A77" s="21"/>
      <c r="B77" s="21"/>
      <c r="C77" s="21" t="s">
        <v>47</v>
      </c>
      <c r="D77" s="37">
        <v>13627080.42</v>
      </c>
      <c r="E77" s="89">
        <v>7172995.4299999997</v>
      </c>
      <c r="F77" s="90">
        <f t="shared" si="18"/>
        <v>2.2117573704206906E-3</v>
      </c>
      <c r="G77" s="11">
        <f>D77-E77</f>
        <v>6454084.9900000002</v>
      </c>
      <c r="H77" s="59">
        <f>G77/E77</f>
        <v>0.8997754219954941</v>
      </c>
      <c r="I77" s="3"/>
    </row>
    <row r="78" spans="1:10" ht="16.5">
      <c r="A78" s="21"/>
      <c r="B78" s="21"/>
      <c r="C78" s="21" t="s">
        <v>16</v>
      </c>
      <c r="D78" s="37">
        <v>22189528.359999999</v>
      </c>
      <c r="E78" s="89">
        <v>11447018.359999999</v>
      </c>
      <c r="F78" s="90">
        <f t="shared" si="18"/>
        <v>3.6014943321504918E-3</v>
      </c>
      <c r="G78" s="11">
        <f>D78-E78</f>
        <v>10742510</v>
      </c>
      <c r="H78" s="59">
        <f>G78/E78</f>
        <v>0.9384548589122732</v>
      </c>
      <c r="I78" s="3"/>
    </row>
    <row r="79" spans="1:10" ht="16.5">
      <c r="A79" s="138" t="s">
        <v>17</v>
      </c>
      <c r="B79" s="138"/>
      <c r="C79" s="138"/>
      <c r="D79" s="37">
        <v>266744894.41999999</v>
      </c>
      <c r="E79" s="89">
        <v>264968303.47</v>
      </c>
      <c r="F79" s="90">
        <f t="shared" si="18"/>
        <v>4.3294305755298683E-2</v>
      </c>
      <c r="G79" s="11">
        <f>D79-E79</f>
        <v>1776590.9499999881</v>
      </c>
      <c r="H79" s="59">
        <f>G79/E79</f>
        <v>6.704918764750047E-3</v>
      </c>
      <c r="I79" s="3"/>
    </row>
    <row r="80" spans="1:10" ht="17.25" thickBot="1">
      <c r="A80" s="21"/>
      <c r="B80" s="21"/>
      <c r="C80" s="24" t="s">
        <v>18</v>
      </c>
      <c r="D80" s="36">
        <v>945115.12</v>
      </c>
      <c r="E80" s="87">
        <v>461438.81</v>
      </c>
      <c r="F80" s="88">
        <f t="shared" si="18"/>
        <v>1.533978862770985E-4</v>
      </c>
      <c r="G80" s="29">
        <f t="shared" si="19"/>
        <v>483676.31</v>
      </c>
      <c r="H80" s="56">
        <f t="shared" si="20"/>
        <v>1.0481916551405808</v>
      </c>
      <c r="I80" s="3"/>
    </row>
    <row r="81" spans="1:10" ht="18" thickTop="1" thickBot="1">
      <c r="A81" s="23"/>
      <c r="B81" s="23"/>
      <c r="C81" s="23"/>
      <c r="D81" s="91" t="s">
        <v>5</v>
      </c>
      <c r="E81" s="92" t="s">
        <v>5</v>
      </c>
      <c r="F81" s="18"/>
      <c r="G81" s="65"/>
      <c r="H81" s="78"/>
      <c r="I81" s="3"/>
      <c r="J81" s="1" t="b">
        <f>D82='[4]Patrimonio 2019'!$G$64</f>
        <v>0</v>
      </c>
    </row>
    <row r="82" spans="1:10" ht="17.25" thickTop="1">
      <c r="A82" s="52"/>
      <c r="B82" s="33"/>
      <c r="C82" s="53" t="s">
        <v>29</v>
      </c>
      <c r="D82" s="83">
        <f>+D83+D92+D96+D91+D95</f>
        <v>1094358885184.45</v>
      </c>
      <c r="E82" s="83">
        <v>1062302308561.65</v>
      </c>
      <c r="F82" s="88">
        <f t="shared" ref="F82:F96" si="22">D82/D$82</f>
        <v>1</v>
      </c>
      <c r="G82" s="29">
        <f>D82-E82</f>
        <v>32056576622.799927</v>
      </c>
      <c r="H82" s="56">
        <f t="shared" ref="H82:H95" si="23">G82/E82</f>
        <v>3.0176510362859239E-2</v>
      </c>
      <c r="I82" s="3"/>
      <c r="J82" s="1" t="b">
        <f>D83='[4]Patrimonio 2019'!$G$48</f>
        <v>0</v>
      </c>
    </row>
    <row r="83" spans="1:10" ht="16.5">
      <c r="A83" s="127" t="s">
        <v>30</v>
      </c>
      <c r="B83" s="127"/>
      <c r="C83" s="127"/>
      <c r="D83" s="83">
        <f>+SUM(D84:D90)</f>
        <v>865930645656.03003</v>
      </c>
      <c r="E83" s="83">
        <v>841269765446.21997</v>
      </c>
      <c r="F83" s="88">
        <f t="shared" si="22"/>
        <v>0.79126752419073276</v>
      </c>
      <c r="G83" s="29">
        <f>D83-E83</f>
        <v>24660880209.810059</v>
      </c>
      <c r="H83" s="56">
        <f t="shared" si="23"/>
        <v>2.9313879117870853E-2</v>
      </c>
      <c r="I83" s="3"/>
      <c r="J83" s="1" t="b">
        <f>D84='[4]Patrimonio 2019'!G49</f>
        <v>0</v>
      </c>
    </row>
    <row r="84" spans="1:10" ht="16.5">
      <c r="A84" s="20"/>
      <c r="B84" s="20"/>
      <c r="C84" s="21" t="s">
        <v>7</v>
      </c>
      <c r="D84" s="93">
        <v>12003026849.23</v>
      </c>
      <c r="E84" s="93">
        <v>11006684150.74</v>
      </c>
      <c r="F84" s="90">
        <f t="shared" si="22"/>
        <v>1.0968090095240499E-2</v>
      </c>
      <c r="G84" s="11">
        <f>D84-E84</f>
        <v>996342698.48999977</v>
      </c>
      <c r="H84" s="59">
        <f t="shared" si="23"/>
        <v>9.0521603495182859E-2</v>
      </c>
      <c r="I84" s="3"/>
    </row>
    <row r="85" spans="1:10" ht="16.5">
      <c r="A85" s="138" t="s">
        <v>45</v>
      </c>
      <c r="B85" s="138"/>
      <c r="C85" s="138"/>
      <c r="D85" s="93">
        <v>208397519562.78</v>
      </c>
      <c r="E85" s="93">
        <v>202635258821.14999</v>
      </c>
      <c r="F85" s="90">
        <f t="shared" si="22"/>
        <v>0.19042886422734659</v>
      </c>
      <c r="G85" s="11">
        <f>D85-E85</f>
        <v>5762260741.6300049</v>
      </c>
      <c r="H85" s="59">
        <f t="shared" si="23"/>
        <v>2.8436614511968491E-2</v>
      </c>
      <c r="I85" s="3"/>
      <c r="J85" s="1" t="b">
        <f>D86='[4]Patrimonio 2019'!G51</f>
        <v>0</v>
      </c>
    </row>
    <row r="86" spans="1:10" ht="16.5">
      <c r="A86" s="20"/>
      <c r="B86" s="20"/>
      <c r="C86" s="21" t="s">
        <v>8</v>
      </c>
      <c r="D86" s="93">
        <v>7159208796.2799997</v>
      </c>
      <c r="E86" s="93">
        <v>6507577039.9700003</v>
      </c>
      <c r="F86" s="90">
        <f t="shared" si="22"/>
        <v>6.5419204734407967E-3</v>
      </c>
      <c r="G86" s="11">
        <f t="shared" ref="G86:G96" si="24">D86-E86</f>
        <v>651631756.30999947</v>
      </c>
      <c r="H86" s="59">
        <f t="shared" si="23"/>
        <v>0.10013431301813731</v>
      </c>
      <c r="I86" s="3"/>
      <c r="J86" s="1" t="b">
        <f>D87='[4]Patrimonio 2019'!G52</f>
        <v>0</v>
      </c>
    </row>
    <row r="87" spans="1:10" ht="16.5">
      <c r="A87" s="138" t="s">
        <v>10</v>
      </c>
      <c r="B87" s="138"/>
      <c r="C87" s="138"/>
      <c r="D87" s="93">
        <v>296747987706.94</v>
      </c>
      <c r="E87" s="93">
        <v>289077199883.92999</v>
      </c>
      <c r="F87" s="90">
        <f t="shared" si="22"/>
        <v>0.27116149164990266</v>
      </c>
      <c r="G87" s="11">
        <f t="shared" si="24"/>
        <v>7670787823.0100098</v>
      </c>
      <c r="H87" s="59">
        <f t="shared" si="23"/>
        <v>2.6535430072278193E-2</v>
      </c>
      <c r="I87" s="3"/>
      <c r="J87" s="1" t="b">
        <f>D88='[4]Patrimonio 2019'!G53</f>
        <v>0</v>
      </c>
    </row>
    <row r="88" spans="1:10" ht="16.5">
      <c r="A88" s="138" t="s">
        <v>11</v>
      </c>
      <c r="B88" s="138"/>
      <c r="C88" s="138"/>
      <c r="D88" s="93">
        <v>148820845176.48999</v>
      </c>
      <c r="E88" s="93">
        <v>144839629778.56</v>
      </c>
      <c r="F88" s="90">
        <f t="shared" si="22"/>
        <v>0.13598906829491023</v>
      </c>
      <c r="G88" s="11">
        <f t="shared" si="24"/>
        <v>3981215397.9299927</v>
      </c>
      <c r="H88" s="59">
        <f t="shared" si="23"/>
        <v>2.748705864559808E-2</v>
      </c>
      <c r="I88" s="3"/>
      <c r="J88" s="1" t="b">
        <f>D89='[4]Patrimonio 2019'!G54</f>
        <v>0</v>
      </c>
    </row>
    <row r="89" spans="1:10" ht="16.5">
      <c r="A89" s="138" t="s">
        <v>12</v>
      </c>
      <c r="B89" s="138"/>
      <c r="C89" s="138"/>
      <c r="D89" s="93">
        <v>8359289496.1099997</v>
      </c>
      <c r="E89" s="93">
        <v>8163960783.1999998</v>
      </c>
      <c r="F89" s="90">
        <f t="shared" si="22"/>
        <v>7.6385266380882668E-3</v>
      </c>
      <c r="G89" s="11">
        <f t="shared" si="24"/>
        <v>195328712.90999985</v>
      </c>
      <c r="H89" s="59">
        <f t="shared" si="23"/>
        <v>2.3925728956458499E-2</v>
      </c>
      <c r="I89" s="3"/>
      <c r="J89" s="1" t="b">
        <f>D90='[4]Patrimonio 2019'!G55</f>
        <v>0</v>
      </c>
    </row>
    <row r="90" spans="1:10" ht="16.5">
      <c r="A90" s="138" t="s">
        <v>13</v>
      </c>
      <c r="B90" s="138"/>
      <c r="C90" s="138"/>
      <c r="D90" s="93">
        <v>184442768068.20001</v>
      </c>
      <c r="E90" s="93">
        <v>179039454988.67001</v>
      </c>
      <c r="F90" s="90">
        <f t="shared" si="22"/>
        <v>0.16853956281180363</v>
      </c>
      <c r="G90" s="11">
        <f t="shared" si="24"/>
        <v>5403313079.5299988</v>
      </c>
      <c r="H90" s="59">
        <f t="shared" si="23"/>
        <v>3.0179454466457863E-2</v>
      </c>
      <c r="I90" s="3"/>
      <c r="J90" s="1" t="b">
        <f>D91='[4]Patrimonio 2019'!$G$62</f>
        <v>0</v>
      </c>
    </row>
    <row r="91" spans="1:10" ht="16.5">
      <c r="A91" s="127" t="s">
        <v>20</v>
      </c>
      <c r="B91" s="127"/>
      <c r="C91" s="127"/>
      <c r="D91" s="83">
        <v>63773890992.510002</v>
      </c>
      <c r="E91" s="83">
        <v>61825342078.019997</v>
      </c>
      <c r="F91" s="88">
        <f t="shared" si="22"/>
        <v>5.8275116011655685E-2</v>
      </c>
      <c r="G91" s="29">
        <f t="shared" si="24"/>
        <v>1948548914.4900055</v>
      </c>
      <c r="H91" s="56">
        <f t="shared" si="23"/>
        <v>3.1516993663068614E-2</v>
      </c>
      <c r="I91" s="3"/>
      <c r="J91" s="1" t="b">
        <f>D92='[4]Patrimonio 2019'!$G$59</f>
        <v>0</v>
      </c>
    </row>
    <row r="92" spans="1:10" ht="16.5">
      <c r="A92" s="127" t="s">
        <v>14</v>
      </c>
      <c r="B92" s="127"/>
      <c r="C92" s="127"/>
      <c r="D92" s="93">
        <f>+D93+D94</f>
        <v>46343296163.830002</v>
      </c>
      <c r="E92" s="83">
        <v>45200909353.800003</v>
      </c>
      <c r="F92" s="88">
        <f t="shared" si="22"/>
        <v>4.2347439026840836E-2</v>
      </c>
      <c r="G92" s="29">
        <f t="shared" si="24"/>
        <v>1142386810.0299988</v>
      </c>
      <c r="H92" s="56">
        <f t="shared" si="23"/>
        <v>2.527353600539807E-2</v>
      </c>
      <c r="I92" s="3"/>
      <c r="J92" s="1" t="b">
        <f>D93='[4]Patrimonio 2019'!$G$60</f>
        <v>0</v>
      </c>
    </row>
    <row r="93" spans="1:10" ht="16.5">
      <c r="A93" s="127" t="s">
        <v>31</v>
      </c>
      <c r="B93" s="127"/>
      <c r="C93" s="127"/>
      <c r="D93" s="93">
        <v>26530656264.799999</v>
      </c>
      <c r="E93" s="83">
        <v>25585005738.82</v>
      </c>
      <c r="F93" s="88">
        <f t="shared" si="22"/>
        <v>2.4243103998126136E-2</v>
      </c>
      <c r="G93" s="29">
        <f t="shared" si="24"/>
        <v>945650525.97999954</v>
      </c>
      <c r="H93" s="56">
        <f t="shared" si="23"/>
        <v>3.6961122293014334E-2</v>
      </c>
      <c r="I93" s="3"/>
      <c r="J93" s="1" t="b">
        <f>D94='[4]Patrimonio 2019'!$G$61</f>
        <v>0</v>
      </c>
    </row>
    <row r="94" spans="1:10" ht="16.5">
      <c r="A94" s="127" t="s">
        <v>32</v>
      </c>
      <c r="B94" s="127"/>
      <c r="C94" s="127"/>
      <c r="D94" s="93">
        <v>19812639899.029999</v>
      </c>
      <c r="E94" s="83">
        <v>19615903614.98</v>
      </c>
      <c r="F94" s="88">
        <f t="shared" si="22"/>
        <v>1.8104335028714693E-2</v>
      </c>
      <c r="G94" s="29">
        <f t="shared" si="24"/>
        <v>196736284.04999924</v>
      </c>
      <c r="H94" s="56">
        <f t="shared" si="23"/>
        <v>1.0029427545706252E-2</v>
      </c>
      <c r="I94" s="3"/>
      <c r="J94" s="1" t="b">
        <f>D95='[4]Patrimonio 2019'!$G$63</f>
        <v>0</v>
      </c>
    </row>
    <row r="95" spans="1:10" ht="19.5">
      <c r="A95" s="127" t="s">
        <v>56</v>
      </c>
      <c r="B95" s="127"/>
      <c r="C95" s="127"/>
      <c r="D95" s="83">
        <v>118222762743.56</v>
      </c>
      <c r="E95" s="83">
        <v>113918511892.86</v>
      </c>
      <c r="F95" s="88">
        <f t="shared" si="22"/>
        <v>0.1080292437371987</v>
      </c>
      <c r="G95" s="29">
        <f t="shared" si="24"/>
        <v>4304250850.6999969</v>
      </c>
      <c r="H95" s="56">
        <f t="shared" si="23"/>
        <v>3.7783594423601068E-2</v>
      </c>
      <c r="I95" s="3"/>
      <c r="J95" s="1" t="b">
        <f>D96='[4]Patrimonio 2019'!$G$56</f>
        <v>0</v>
      </c>
    </row>
    <row r="96" spans="1:10" ht="16.5">
      <c r="A96" s="127" t="s">
        <v>57</v>
      </c>
      <c r="B96" s="127"/>
      <c r="C96" s="127"/>
      <c r="D96" s="83">
        <v>88289628.519999996</v>
      </c>
      <c r="E96" s="83">
        <v>87779790.75</v>
      </c>
      <c r="F96" s="88">
        <f t="shared" si="22"/>
        <v>8.0677033572144048E-5</v>
      </c>
      <c r="G96" s="29">
        <f t="shared" si="24"/>
        <v>509837.76999999583</v>
      </c>
      <c r="H96" s="56">
        <f>G96/E96</f>
        <v>5.8081451965638891E-3</v>
      </c>
      <c r="I96" s="3"/>
    </row>
    <row r="97" spans="1:10" ht="17.25" thickBot="1">
      <c r="A97" s="23"/>
      <c r="B97" s="23"/>
      <c r="C97" s="23"/>
      <c r="D97" s="94"/>
      <c r="E97" s="95"/>
      <c r="F97" s="10"/>
      <c r="G97" s="11"/>
      <c r="H97" s="96"/>
      <c r="I97" s="3"/>
    </row>
    <row r="98" spans="1:10" ht="21" thickTop="1" thickBot="1">
      <c r="A98" s="52"/>
      <c r="B98" s="33"/>
      <c r="C98" s="53" t="s">
        <v>58</v>
      </c>
      <c r="D98" s="97"/>
      <c r="E98" s="98"/>
      <c r="F98" s="99"/>
      <c r="G98" s="65"/>
      <c r="H98" s="78"/>
      <c r="I98" s="3"/>
      <c r="J98" s="100" t="b">
        <f>D99='[4]Rentabilidad 2019'!$F$49</f>
        <v>0</v>
      </c>
    </row>
    <row r="99" spans="1:10" ht="20.25" thickTop="1">
      <c r="A99" s="127" t="s">
        <v>42</v>
      </c>
      <c r="B99" s="127"/>
      <c r="C99" s="127"/>
      <c r="D99" s="101">
        <v>7.17E-2</v>
      </c>
      <c r="E99" s="102">
        <v>6.0999999999999999E-2</v>
      </c>
      <c r="F99" s="103" t="s">
        <v>9</v>
      </c>
      <c r="G99" s="31">
        <f>D99-E99</f>
        <v>1.0700000000000001E-2</v>
      </c>
      <c r="H99" s="104">
        <f t="shared" ref="H99:H109" si="25">G99/E99</f>
        <v>0.17540983606557378</v>
      </c>
      <c r="I99" s="3"/>
      <c r="J99" s="1" t="b">
        <f>D100='[4]Rentabilidad 2019'!F37</f>
        <v>0</v>
      </c>
    </row>
    <row r="100" spans="1:10" ht="16.5">
      <c r="A100" s="20"/>
      <c r="B100" s="20"/>
      <c r="C100" s="21" t="s">
        <v>7</v>
      </c>
      <c r="D100" s="105">
        <v>6.9773479862573318E-2</v>
      </c>
      <c r="E100" s="106">
        <v>6.9800000000000001E-2</v>
      </c>
      <c r="F100" s="103" t="s">
        <v>9</v>
      </c>
      <c r="G100" s="12">
        <f>D100-E100</f>
        <v>-2.6520137426683243E-5</v>
      </c>
      <c r="H100" s="96">
        <f>G100/E100</f>
        <v>-3.7994466227339889E-4</v>
      </c>
      <c r="I100" s="3"/>
    </row>
    <row r="101" spans="1:10" ht="16.5">
      <c r="A101" s="138" t="s">
        <v>45</v>
      </c>
      <c r="B101" s="138"/>
      <c r="C101" s="138"/>
      <c r="D101" s="105">
        <v>6.5137798092420818E-2</v>
      </c>
      <c r="E101" s="106">
        <v>5.6399999999999999E-2</v>
      </c>
      <c r="F101" s="103" t="s">
        <v>9</v>
      </c>
      <c r="G101" s="12">
        <f>D101-E101</f>
        <v>8.737798092420819E-3</v>
      </c>
      <c r="H101" s="96">
        <f t="shared" ref="H101:H106" si="26">G101/E101</f>
        <v>0.15492549809256773</v>
      </c>
      <c r="I101" s="3"/>
      <c r="J101" s="1" t="b">
        <f>D102='[4]Rentabilidad 2019'!F39</f>
        <v>0</v>
      </c>
    </row>
    <row r="102" spans="1:10" ht="16.5">
      <c r="A102" s="20"/>
      <c r="B102" s="20"/>
      <c r="C102" s="21" t="s">
        <v>8</v>
      </c>
      <c r="D102" s="105">
        <v>8.6142265049501621E-2</v>
      </c>
      <c r="E102" s="106">
        <v>7.3400000000000007E-2</v>
      </c>
      <c r="F102" s="103" t="s">
        <v>9</v>
      </c>
      <c r="G102" s="12">
        <f t="shared" ref="G102:G110" si="27">D102-E102</f>
        <v>1.2742265049501614E-2</v>
      </c>
      <c r="H102" s="96">
        <f t="shared" si="26"/>
        <v>0.17360034127386392</v>
      </c>
      <c r="I102" s="3"/>
      <c r="J102" s="1" t="b">
        <f>D103='[4]Rentabilidad 2019'!F40</f>
        <v>0</v>
      </c>
    </row>
    <row r="103" spans="1:10" ht="16.5">
      <c r="A103" s="138" t="s">
        <v>10</v>
      </c>
      <c r="B103" s="138"/>
      <c r="C103" s="138"/>
      <c r="D103" s="105">
        <v>6.2833922864710345E-2</v>
      </c>
      <c r="E103" s="106">
        <v>5.1999999999999998E-2</v>
      </c>
      <c r="F103" s="103" t="s">
        <v>9</v>
      </c>
      <c r="G103" s="12">
        <f t="shared" si="27"/>
        <v>1.0833922864710348E-2</v>
      </c>
      <c r="H103" s="96">
        <f t="shared" si="26"/>
        <v>0.208344670475199</v>
      </c>
      <c r="I103" s="3"/>
      <c r="J103" s="1" t="b">
        <f>D104='[4]Rentabilidad 2019'!F41</f>
        <v>0</v>
      </c>
    </row>
    <row r="104" spans="1:10" ht="16.5">
      <c r="A104" s="138" t="s">
        <v>11</v>
      </c>
      <c r="B104" s="138"/>
      <c r="C104" s="138"/>
      <c r="D104" s="105">
        <v>7.2422347421054134E-2</v>
      </c>
      <c r="E104" s="106">
        <v>6.0600000000000001E-2</v>
      </c>
      <c r="F104" s="103" t="s">
        <v>9</v>
      </c>
      <c r="G104" s="12">
        <f t="shared" si="27"/>
        <v>1.1822347421054133E-2</v>
      </c>
      <c r="H104" s="96">
        <f t="shared" si="26"/>
        <v>0.19508824127152033</v>
      </c>
      <c r="I104" s="3"/>
      <c r="J104" s="1" t="b">
        <f>D105='[4]Rentabilidad 2019'!F42</f>
        <v>0</v>
      </c>
    </row>
    <row r="105" spans="1:10" ht="16.5">
      <c r="A105" s="138" t="s">
        <v>12</v>
      </c>
      <c r="B105" s="138"/>
      <c r="C105" s="138"/>
      <c r="D105" s="105">
        <v>6.3901260356709066E-2</v>
      </c>
      <c r="E105" s="106">
        <v>5.7099999999999998E-2</v>
      </c>
      <c r="F105" s="103" t="s">
        <v>9</v>
      </c>
      <c r="G105" s="12">
        <f t="shared" si="27"/>
        <v>6.8012603567090685E-3</v>
      </c>
      <c r="H105" s="96">
        <f t="shared" si="26"/>
        <v>0.11911138978474727</v>
      </c>
      <c r="I105" s="3"/>
      <c r="J105" s="1" t="b">
        <f>D106='[4]Rentabilidad 2019'!F43</f>
        <v>0</v>
      </c>
    </row>
    <row r="106" spans="1:10" ht="16.5">
      <c r="A106" s="138" t="s">
        <v>13</v>
      </c>
      <c r="B106" s="138"/>
      <c r="C106" s="138"/>
      <c r="D106" s="105">
        <v>7.0290331522824268E-2</v>
      </c>
      <c r="E106" s="106">
        <v>5.3100000000000001E-2</v>
      </c>
      <c r="F106" s="103" t="s">
        <v>9</v>
      </c>
      <c r="G106" s="12">
        <f t="shared" si="27"/>
        <v>1.7190331522824266E-2</v>
      </c>
      <c r="H106" s="96">
        <f t="shared" si="26"/>
        <v>0.32373505692701066</v>
      </c>
      <c r="I106" s="3"/>
      <c r="J106" s="1" t="b">
        <f>D107='[4]Rentabilidad 2019'!$F$47</f>
        <v>0</v>
      </c>
    </row>
    <row r="107" spans="1:10" ht="16.5">
      <c r="A107" s="138" t="s">
        <v>20</v>
      </c>
      <c r="B107" s="138"/>
      <c r="C107" s="138"/>
      <c r="D107" s="105">
        <v>6.9039172791109715E-2</v>
      </c>
      <c r="E107" s="106">
        <v>5.79E-2</v>
      </c>
      <c r="F107" s="103" t="s">
        <v>9</v>
      </c>
      <c r="G107" s="12">
        <f t="shared" si="27"/>
        <v>1.1139172791109715E-2</v>
      </c>
      <c r="H107" s="96">
        <f t="shared" si="25"/>
        <v>0.1923864039915322</v>
      </c>
      <c r="I107" s="3"/>
      <c r="J107" s="1" t="b">
        <f>D108='[4]Rentabilidad 2019'!$F$45</f>
        <v>0</v>
      </c>
    </row>
    <row r="108" spans="1:10" ht="16.5">
      <c r="A108" s="138" t="s">
        <v>31</v>
      </c>
      <c r="B108" s="138"/>
      <c r="C108" s="138"/>
      <c r="D108" s="105">
        <v>8.4504500788945544E-2</v>
      </c>
      <c r="E108" s="106">
        <v>7.1300000000000002E-2</v>
      </c>
      <c r="F108" s="103" t="s">
        <v>9</v>
      </c>
      <c r="G108" s="12">
        <f t="shared" si="27"/>
        <v>1.3204500788945542E-2</v>
      </c>
      <c r="H108" s="96">
        <f t="shared" si="25"/>
        <v>0.18519636450134</v>
      </c>
      <c r="I108" s="3"/>
      <c r="J108" s="1" t="b">
        <f>D109='[4]Rentabilidad 2019'!$F$46</f>
        <v>0</v>
      </c>
    </row>
    <row r="109" spans="1:10" ht="16.5">
      <c r="A109" s="138" t="s">
        <v>32</v>
      </c>
      <c r="B109" s="138"/>
      <c r="C109" s="138"/>
      <c r="D109" s="105">
        <v>6.008162208080492E-2</v>
      </c>
      <c r="E109" s="106">
        <v>4.9099999999999998E-2</v>
      </c>
      <c r="F109" s="103" t="s">
        <v>9</v>
      </c>
      <c r="G109" s="12">
        <f t="shared" si="27"/>
        <v>1.0981622080804922E-2</v>
      </c>
      <c r="H109" s="96">
        <f t="shared" si="25"/>
        <v>0.22365829085142408</v>
      </c>
      <c r="I109" s="3"/>
      <c r="J109" s="1" t="b">
        <f>D110='[4]Rentabilidad 2019'!$F$48</f>
        <v>0</v>
      </c>
    </row>
    <row r="110" spans="1:10" ht="18.75">
      <c r="A110" s="138" t="s">
        <v>59</v>
      </c>
      <c r="B110" s="138"/>
      <c r="C110" s="138"/>
      <c r="D110" s="105">
        <v>0.10710000000000001</v>
      </c>
      <c r="E110" s="106">
        <v>0.1045</v>
      </c>
      <c r="F110" s="103" t="s">
        <v>9</v>
      </c>
      <c r="G110" s="12">
        <f t="shared" si="27"/>
        <v>2.600000000000019E-3</v>
      </c>
      <c r="H110" s="96">
        <f>G110/E110</f>
        <v>2.4880382775119801E-2</v>
      </c>
      <c r="I110" s="3"/>
    </row>
    <row r="111" spans="1:10" ht="17.25" thickBot="1">
      <c r="A111" s="23"/>
      <c r="B111" s="23"/>
      <c r="C111" s="23"/>
      <c r="D111" s="94"/>
      <c r="E111" s="95"/>
      <c r="F111" s="10"/>
      <c r="G111" s="11"/>
      <c r="H111" s="96"/>
      <c r="I111" s="3"/>
    </row>
    <row r="112" spans="1:10" ht="18" thickTop="1" thickBot="1">
      <c r="A112" s="52"/>
      <c r="B112" s="33"/>
      <c r="C112" s="53" t="s">
        <v>60</v>
      </c>
      <c r="D112" s="97"/>
      <c r="E112" s="98"/>
      <c r="F112" s="99"/>
      <c r="G112" s="65"/>
      <c r="H112" s="66"/>
      <c r="I112" s="3"/>
      <c r="J112" s="1" t="b">
        <f>D113='[4]Beneficios 2019'!$B$7</f>
        <v>0</v>
      </c>
    </row>
    <row r="113" spans="1:10" ht="17.25" thickTop="1">
      <c r="A113" s="140" t="s">
        <v>33</v>
      </c>
      <c r="B113" s="140"/>
      <c r="C113" s="140"/>
      <c r="D113" s="39">
        <v>23058</v>
      </c>
      <c r="E113" s="93">
        <v>22646</v>
      </c>
      <c r="F113" s="103" t="s">
        <v>9</v>
      </c>
      <c r="G113" s="11">
        <f>D113-E113</f>
        <v>412</v>
      </c>
      <c r="H113" s="96">
        <f>G113/E113</f>
        <v>1.8193058376755278E-2</v>
      </c>
      <c r="I113" s="3"/>
      <c r="J113" s="1" t="b">
        <f>D114='[4]Beneficios 2019'!$C$7</f>
        <v>0</v>
      </c>
    </row>
    <row r="114" spans="1:10" ht="16.5">
      <c r="A114" s="140" t="s">
        <v>34</v>
      </c>
      <c r="B114" s="140"/>
      <c r="C114" s="140"/>
      <c r="D114" s="39">
        <v>15488</v>
      </c>
      <c r="E114" s="93">
        <v>15237</v>
      </c>
      <c r="F114" s="103" t="s">
        <v>9</v>
      </c>
      <c r="G114" s="11">
        <f>D114-E114</f>
        <v>251</v>
      </c>
      <c r="H114" s="59">
        <f>G114/E114</f>
        <v>1.6473059001115706E-2</v>
      </c>
      <c r="I114" s="3"/>
    </row>
    <row r="115" spans="1:10" ht="17.25" thickBot="1">
      <c r="A115" s="25"/>
      <c r="B115" s="25"/>
      <c r="C115" s="25"/>
      <c r="D115" s="94"/>
      <c r="E115" s="95"/>
      <c r="F115" s="103"/>
      <c r="G115" s="11"/>
      <c r="H115" s="59"/>
      <c r="I115" s="3"/>
    </row>
    <row r="116" spans="1:10" ht="18" thickTop="1" thickBot="1">
      <c r="A116" s="52"/>
      <c r="B116" s="33"/>
      <c r="C116" s="53" t="s">
        <v>35</v>
      </c>
      <c r="D116" s="97"/>
      <c r="E116" s="98"/>
      <c r="F116" s="99"/>
      <c r="G116" s="65"/>
      <c r="H116" s="66"/>
      <c r="I116" s="3"/>
      <c r="J116" s="1" t="b">
        <f>D117='[4]Beneficios 2019'!$F$7</f>
        <v>0</v>
      </c>
    </row>
    <row r="117" spans="1:10" ht="17.25" thickTop="1">
      <c r="A117" s="140" t="s">
        <v>33</v>
      </c>
      <c r="B117" s="140"/>
      <c r="C117" s="140"/>
      <c r="D117" s="93">
        <v>36261</v>
      </c>
      <c r="E117" s="93">
        <v>35089</v>
      </c>
      <c r="F117" s="103" t="s">
        <v>9</v>
      </c>
      <c r="G117" s="11">
        <f>D117-E117</f>
        <v>1172</v>
      </c>
      <c r="H117" s="59">
        <f>G117/E117</f>
        <v>3.3400780871498191E-2</v>
      </c>
      <c r="I117" s="3"/>
      <c r="J117" s="1" t="b">
        <f>D118='[4]Beneficios 2019'!$G$7</f>
        <v>0</v>
      </c>
    </row>
    <row r="118" spans="1:10" ht="16.5">
      <c r="A118" s="140" t="s">
        <v>34</v>
      </c>
      <c r="B118" s="140"/>
      <c r="C118" s="140"/>
      <c r="D118" s="93">
        <v>13228</v>
      </c>
      <c r="E118" s="93">
        <v>12925</v>
      </c>
      <c r="F118" s="103" t="s">
        <v>9</v>
      </c>
      <c r="G118" s="11">
        <f>D118-E118</f>
        <v>303</v>
      </c>
      <c r="H118" s="59">
        <f>G118/E118</f>
        <v>2.3442940038684721E-2</v>
      </c>
      <c r="I118" s="3"/>
    </row>
    <row r="119" spans="1:10" ht="17.25" thickBot="1">
      <c r="A119" s="23"/>
      <c r="B119" s="23"/>
      <c r="C119" s="23"/>
      <c r="D119" s="94"/>
      <c r="E119" s="107"/>
      <c r="F119" s="108"/>
      <c r="G119" s="109"/>
      <c r="H119" s="110"/>
      <c r="I119" s="3"/>
    </row>
    <row r="120" spans="1:10" ht="18" thickTop="1" thickBot="1">
      <c r="A120" s="52"/>
      <c r="B120" s="33"/>
      <c r="C120" s="53" t="s">
        <v>36</v>
      </c>
      <c r="D120" s="17"/>
      <c r="E120" s="98"/>
      <c r="F120" s="99"/>
      <c r="G120" s="65"/>
      <c r="H120" s="66"/>
      <c r="I120" s="3"/>
      <c r="J120" s="1" t="b">
        <f>D121='[4]Beneficios 2019'!$B$24</f>
        <v>0</v>
      </c>
    </row>
    <row r="121" spans="1:10" ht="17.25" thickTop="1">
      <c r="A121" s="140" t="s">
        <v>37</v>
      </c>
      <c r="B121" s="140"/>
      <c r="C121" s="140"/>
      <c r="D121" s="39">
        <v>219236</v>
      </c>
      <c r="E121" s="93">
        <v>214130</v>
      </c>
      <c r="F121" s="103" t="s">
        <v>9</v>
      </c>
      <c r="G121" s="11">
        <f>D121-E121</f>
        <v>5106</v>
      </c>
      <c r="H121" s="59">
        <f>G121/E121</f>
        <v>2.3845327604726102E-2</v>
      </c>
      <c r="I121" s="3"/>
      <c r="J121" s="1" t="b">
        <f>D122='[4]Beneficios 2019'!$C$23</f>
        <v>0</v>
      </c>
    </row>
    <row r="122" spans="1:10" ht="16.5">
      <c r="A122" s="140" t="s">
        <v>38</v>
      </c>
      <c r="B122" s="140"/>
      <c r="C122" s="140"/>
      <c r="D122" s="39">
        <v>49</v>
      </c>
      <c r="E122" s="93">
        <v>47</v>
      </c>
      <c r="F122" s="103" t="s">
        <v>9</v>
      </c>
      <c r="G122" s="11">
        <f>D122-E122</f>
        <v>2</v>
      </c>
      <c r="H122" s="59">
        <f>G122/E122</f>
        <v>4.2553191489361701E-2</v>
      </c>
      <c r="I122" s="3"/>
      <c r="J122" s="1" t="b">
        <f>D123='[4]Beneficios 2019'!$D$24</f>
        <v>0</v>
      </c>
    </row>
    <row r="123" spans="1:10" ht="17.25" thickBot="1">
      <c r="A123" s="140" t="s">
        <v>61</v>
      </c>
      <c r="B123" s="140"/>
      <c r="C123" s="140"/>
      <c r="D123" s="39">
        <v>208595</v>
      </c>
      <c r="E123" s="93">
        <v>203517</v>
      </c>
      <c r="F123" s="111" t="s">
        <v>9</v>
      </c>
      <c r="G123" s="112">
        <f>D123-E123</f>
        <v>5078</v>
      </c>
      <c r="H123" s="113">
        <f>G123/E123</f>
        <v>2.495123257516571E-2</v>
      </c>
      <c r="I123" s="3"/>
    </row>
    <row r="124" spans="1:10" ht="18" thickTop="1" thickBot="1">
      <c r="A124" s="140" t="s">
        <v>43</v>
      </c>
      <c r="B124" s="140"/>
      <c r="C124" s="140"/>
      <c r="D124" s="39">
        <v>42930411561.459999</v>
      </c>
      <c r="E124" s="93">
        <v>41367584324.719994</v>
      </c>
      <c r="F124" s="111" t="s">
        <v>9</v>
      </c>
      <c r="G124" s="93">
        <f>D124-E124</f>
        <v>1562827236.7400055</v>
      </c>
      <c r="H124" s="113">
        <f>G124/E124</f>
        <v>3.7779030664986356E-2</v>
      </c>
      <c r="I124" s="3"/>
    </row>
    <row r="125" spans="1:10" ht="15.75" customHeight="1" thickTop="1" thickBot="1">
      <c r="A125" s="114" t="s">
        <v>39</v>
      </c>
      <c r="C125" s="115"/>
      <c r="D125" s="115"/>
      <c r="E125" s="116"/>
      <c r="F125" s="115"/>
      <c r="G125" s="115"/>
      <c r="H125" s="117"/>
      <c r="I125" s="4"/>
    </row>
    <row r="126" spans="1:10" ht="15.75" customHeight="1" thickTop="1" thickBot="1">
      <c r="A126" s="7" t="s">
        <v>40</v>
      </c>
      <c r="B126" s="8"/>
      <c r="C126" s="8"/>
      <c r="D126" s="8"/>
      <c r="E126" s="118"/>
      <c r="F126" s="8"/>
      <c r="G126" s="8"/>
      <c r="H126" s="9"/>
      <c r="I126" s="4"/>
    </row>
    <row r="127" spans="1:10" ht="15.75" customHeight="1" thickTop="1">
      <c r="A127" s="142" t="s">
        <v>62</v>
      </c>
      <c r="B127" s="142"/>
      <c r="C127" s="142"/>
      <c r="D127" s="142"/>
      <c r="E127" s="142"/>
      <c r="F127" s="142"/>
      <c r="G127" s="142"/>
      <c r="H127" s="142"/>
      <c r="I127" s="4"/>
    </row>
    <row r="128" spans="1:10" ht="15.75" customHeight="1">
      <c r="A128" s="142" t="s">
        <v>63</v>
      </c>
      <c r="B128" s="142"/>
      <c r="C128" s="142"/>
      <c r="D128" s="142"/>
      <c r="E128" s="142"/>
      <c r="F128" s="142"/>
      <c r="G128" s="142"/>
      <c r="H128" s="142"/>
      <c r="I128" s="4"/>
    </row>
    <row r="129" spans="1:9" ht="20.25" customHeight="1">
      <c r="A129" s="143" t="s">
        <v>64</v>
      </c>
      <c r="B129" s="143"/>
      <c r="C129" s="143"/>
      <c r="D129" s="143"/>
      <c r="E129" s="143"/>
      <c r="F129" s="143"/>
      <c r="G129" s="143"/>
      <c r="H129" s="143"/>
      <c r="I129" s="5"/>
    </row>
    <row r="130" spans="1:9" ht="31.5" customHeight="1">
      <c r="A130" s="141" t="s">
        <v>72</v>
      </c>
      <c r="B130" s="141"/>
      <c r="C130" s="141"/>
      <c r="D130" s="141"/>
      <c r="E130" s="141"/>
      <c r="F130" s="141"/>
      <c r="G130" s="141"/>
      <c r="H130" s="141"/>
      <c r="I130" s="5"/>
    </row>
    <row r="131" spans="1:9" ht="28.5" customHeight="1">
      <c r="A131" s="141" t="s">
        <v>65</v>
      </c>
      <c r="B131" s="141"/>
      <c r="C131" s="141"/>
      <c r="D131" s="141"/>
      <c r="E131" s="141"/>
      <c r="F131" s="141"/>
      <c r="G131" s="141"/>
      <c r="H131" s="141"/>
      <c r="I131" s="119"/>
    </row>
    <row r="132" spans="1:9" ht="15.75" customHeight="1">
      <c r="A132" s="141" t="s">
        <v>66</v>
      </c>
      <c r="B132" s="141"/>
      <c r="C132" s="141"/>
      <c r="D132" s="141"/>
      <c r="E132" s="141"/>
      <c r="F132" s="141"/>
      <c r="G132" s="141"/>
      <c r="H132" s="141"/>
      <c r="I132" s="5"/>
    </row>
    <row r="133" spans="1:9" ht="15.75" customHeight="1">
      <c r="A133" s="143" t="s">
        <v>67</v>
      </c>
      <c r="B133" s="143"/>
      <c r="C133" s="143"/>
      <c r="D133" s="143"/>
      <c r="E133" s="143"/>
      <c r="F133" s="143"/>
      <c r="G133" s="143"/>
      <c r="H133" s="143"/>
      <c r="I133" s="5"/>
    </row>
    <row r="134" spans="1:9" ht="18.75" customHeight="1">
      <c r="A134" s="143" t="s">
        <v>68</v>
      </c>
      <c r="B134" s="143"/>
      <c r="C134" s="143"/>
      <c r="D134" s="143"/>
      <c r="E134" s="143"/>
      <c r="F134" s="143"/>
      <c r="G134" s="143"/>
      <c r="H134" s="143"/>
      <c r="I134" s="5"/>
    </row>
    <row r="135" spans="1:9" ht="16.5" customHeight="1">
      <c r="A135" s="143" t="s">
        <v>41</v>
      </c>
      <c r="B135" s="143"/>
      <c r="C135" s="143"/>
      <c r="D135" s="143"/>
      <c r="E135" s="143"/>
      <c r="F135" s="143"/>
      <c r="G135" s="143"/>
      <c r="H135" s="143"/>
      <c r="I135" s="5"/>
    </row>
    <row r="136" spans="1:9" ht="28.5" customHeight="1">
      <c r="A136" s="143" t="s">
        <v>69</v>
      </c>
      <c r="B136" s="143"/>
      <c r="C136" s="143"/>
      <c r="D136" s="143"/>
      <c r="E136" s="143"/>
      <c r="F136" s="143"/>
      <c r="G136" s="143"/>
      <c r="H136" s="120"/>
      <c r="I136" s="5"/>
    </row>
    <row r="137" spans="1:9">
      <c r="A137" s="121" t="s">
        <v>70</v>
      </c>
      <c r="B137" s="122"/>
      <c r="C137" s="122"/>
    </row>
    <row r="138" spans="1:9">
      <c r="A138" s="123" t="s">
        <v>71</v>
      </c>
    </row>
  </sheetData>
  <mergeCells count="71">
    <mergeCell ref="A132:H132"/>
    <mergeCell ref="A133:H133"/>
    <mergeCell ref="A134:H134"/>
    <mergeCell ref="A135:H135"/>
    <mergeCell ref="A136:G136"/>
    <mergeCell ref="A131:H131"/>
    <mergeCell ref="A114:C114"/>
    <mergeCell ref="A117:C117"/>
    <mergeCell ref="A118:C118"/>
    <mergeCell ref="A121:C121"/>
    <mergeCell ref="A122:C122"/>
    <mergeCell ref="A123:C123"/>
    <mergeCell ref="A124:C124"/>
    <mergeCell ref="A127:H127"/>
    <mergeCell ref="A128:H128"/>
    <mergeCell ref="A129:H129"/>
    <mergeCell ref="A130:H130"/>
    <mergeCell ref="A113:C113"/>
    <mergeCell ref="A96:C96"/>
    <mergeCell ref="A99:C99"/>
    <mergeCell ref="A101:C101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5:C95"/>
    <mergeCell ref="A79:C79"/>
    <mergeCell ref="A83:C83"/>
    <mergeCell ref="A85:C85"/>
    <mergeCell ref="A87:C87"/>
    <mergeCell ref="A88:C88"/>
    <mergeCell ref="A89:C89"/>
    <mergeCell ref="A90:C90"/>
    <mergeCell ref="A91:C91"/>
    <mergeCell ref="A92:C92"/>
    <mergeCell ref="A93:C93"/>
    <mergeCell ref="A94:C94"/>
    <mergeCell ref="A76:C76"/>
    <mergeCell ref="A59:C59"/>
    <mergeCell ref="A60:C60"/>
    <mergeCell ref="A61:C61"/>
    <mergeCell ref="A63:C63"/>
    <mergeCell ref="A64:C64"/>
    <mergeCell ref="A67:C67"/>
    <mergeCell ref="A68:C68"/>
    <mergeCell ref="A69:C69"/>
    <mergeCell ref="A72:C72"/>
    <mergeCell ref="A74:C74"/>
    <mergeCell ref="A75:C75"/>
    <mergeCell ref="A58:C58"/>
    <mergeCell ref="A39:C39"/>
    <mergeCell ref="A40:C40"/>
    <mergeCell ref="A43:C43"/>
    <mergeCell ref="A45:C45"/>
    <mergeCell ref="A47:C47"/>
    <mergeCell ref="A48:C48"/>
    <mergeCell ref="A49:C49"/>
    <mergeCell ref="A50:C50"/>
    <mergeCell ref="A51:C51"/>
    <mergeCell ref="A56:C56"/>
    <mergeCell ref="A57:C57"/>
    <mergeCell ref="A24:C24"/>
    <mergeCell ref="D6:D7"/>
    <mergeCell ref="E6:E7"/>
    <mergeCell ref="F6:F7"/>
    <mergeCell ref="G6:H6"/>
    <mergeCell ref="A9:C9"/>
  </mergeCells>
  <printOptions horizontalCentered="1" verticalCentered="1"/>
  <pageMargins left="0.70866141732283472" right="0.70866141732283472" top="0" bottom="0" header="0.31496062992125984" footer="0.31496062992125984"/>
  <pageSetup paperSize="5" scale="43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6" ma:contentTypeDescription="Crear nuevo documento." ma:contentTypeScope="" ma:versionID="833456873f7c6abc4df94d0407d57c09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ddde179ebb2a3c03355eea842ef0b966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95B7FC-86E6-44DF-8251-50E2EBA2742C}">
  <ds:schemaRefs>
    <ds:schemaRef ds:uri="244e2f5b-9846-4671-8ae8-9e2b684eca7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28489dc2-50cf-493e-a704-cb1420394a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521DE4-438E-4A0E-838A-63361D08B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F26710-7061-4F25-B91C-672C9BD1BD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Marzo 2023</vt:lpstr>
      <vt:lpstr>'RM Marzo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ctavarez</dc:creator>
  <cp:lastModifiedBy>Franki Noel Trinidad García</cp:lastModifiedBy>
  <cp:lastPrinted>2023-04-18T20:20:44Z</cp:lastPrinted>
  <dcterms:created xsi:type="dcterms:W3CDTF">2019-05-10T13:15:55Z</dcterms:created>
  <dcterms:modified xsi:type="dcterms:W3CDTF">2023-04-21T19:00:42Z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