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Mensual/2022/"/>
    </mc:Choice>
  </mc:AlternateContent>
  <xr:revisionPtr revIDLastSave="3" documentId="8_{94BAEE0A-7348-4A63-A273-2B9172E93447}" xr6:coauthVersionLast="47" xr6:coauthVersionMax="47" xr10:uidLastSave="{67018C87-3947-4570-8BA9-8E1F10EF3F18}"/>
  <bookViews>
    <workbookView xWindow="-120" yWindow="-120" windowWidth="29040" windowHeight="15840" xr2:uid="{64AA51D4-3BA8-4ECF-93F8-4F355E6567F3}"/>
  </bookViews>
  <sheets>
    <sheet name="RM Agosto 2022" sheetId="1" r:id="rId1"/>
  </sheets>
  <externalReferences>
    <externalReference r:id="rId2"/>
    <externalReference r:id="rId3"/>
    <externalReference r:id="rId4"/>
  </externalReferences>
  <definedNames>
    <definedName name="_xlnm.Print_Area" localSheetId="0">'RM Agosto 2022'!$A$1:$H$139</definedName>
    <definedName name="Área_de_impresión1">'[1]7.7.6'!$A$1:$AQ$58</definedName>
    <definedName name="Área_de_impresión2" localSheetId="0">'[1]7.7.6'!#REF!</definedName>
    <definedName name="Área_de_impresión2">'[1]7.7.6'!#REF!</definedName>
    <definedName name="CCI">'[1]7.7.6'!$A$1:$R$57</definedName>
    <definedName name="Compl">'[1]7.7.6'!$AA$1:$AJ$57</definedName>
    <definedName name="Exceso1" localSheetId="0">'[1]7.7.6'!#REF!</definedName>
    <definedName name="Exceso1">'[1]7.7.6'!#REF!</definedName>
    <definedName name="Exceso2" localSheetId="0">'[1]7.7.6'!#REF!</definedName>
    <definedName name="Exceso2">'[1]7.7.6'!#REF!</definedName>
    <definedName name="Print1">'[1]7.7.6'!$A$1:$AQ$58</definedName>
    <definedName name="Print2" localSheetId="0">'[1]7.7.6'!#REF!</definedName>
    <definedName name="Print2">'[1]7.7.6'!#REF!</definedName>
    <definedName name="RepFSS">'[1]7.7.6'!$T$1:$Y$57</definedName>
    <definedName name="Totales">'[1]7.7.6'!$A$1:$AP$58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4" i="1" l="1"/>
  <c r="G124" i="1" s="1"/>
  <c r="H124" i="1" s="1"/>
  <c r="D123" i="1"/>
  <c r="G123" i="1" s="1"/>
  <c r="H123" i="1" s="1"/>
  <c r="D122" i="1"/>
  <c r="G122" i="1" s="1"/>
  <c r="H122" i="1" s="1"/>
  <c r="D121" i="1"/>
  <c r="G121" i="1" s="1"/>
  <c r="H121" i="1" s="1"/>
  <c r="K117" i="1"/>
  <c r="G117" i="1"/>
  <c r="H117" i="1" s="1"/>
  <c r="D114" i="1"/>
  <c r="G114" i="1" s="1"/>
  <c r="H114" i="1" s="1"/>
  <c r="D113" i="1"/>
  <c r="G113" i="1" s="1"/>
  <c r="H113" i="1" s="1"/>
  <c r="D110" i="1"/>
  <c r="G110" i="1" s="1"/>
  <c r="H110" i="1" s="1"/>
  <c r="D109" i="1"/>
  <c r="G109" i="1" s="1"/>
  <c r="H109" i="1" s="1"/>
  <c r="D108" i="1"/>
  <c r="G108" i="1" s="1"/>
  <c r="H108" i="1" s="1"/>
  <c r="D107" i="1"/>
  <c r="G107" i="1" s="1"/>
  <c r="H107" i="1" s="1"/>
  <c r="D106" i="1"/>
  <c r="G106" i="1" s="1"/>
  <c r="H106" i="1" s="1"/>
  <c r="D105" i="1"/>
  <c r="D104" i="1"/>
  <c r="D103" i="1"/>
  <c r="D102" i="1"/>
  <c r="D101" i="1"/>
  <c r="G101" i="1" s="1"/>
  <c r="H101" i="1" s="1"/>
  <c r="K100" i="1"/>
  <c r="G100" i="1"/>
  <c r="H100" i="1" s="1"/>
  <c r="D100" i="1"/>
  <c r="K99" i="1"/>
  <c r="G99" i="1"/>
  <c r="H99" i="1" s="1"/>
  <c r="D99" i="1"/>
  <c r="D96" i="1"/>
  <c r="G96" i="1" s="1"/>
  <c r="H96" i="1" s="1"/>
  <c r="K95" i="1"/>
  <c r="D95" i="1"/>
  <c r="J95" i="1" s="1"/>
  <c r="D94" i="1"/>
  <c r="G94" i="1" s="1"/>
  <c r="H94" i="1" s="1"/>
  <c r="K93" i="1"/>
  <c r="D93" i="1"/>
  <c r="J93" i="1" s="1"/>
  <c r="D92" i="1"/>
  <c r="G92" i="1" s="1"/>
  <c r="H92" i="1" s="1"/>
  <c r="D91" i="1"/>
  <c r="J91" i="1" s="1"/>
  <c r="K90" i="1"/>
  <c r="D90" i="1"/>
  <c r="G90" i="1" s="1"/>
  <c r="H90" i="1" s="1"/>
  <c r="D89" i="1"/>
  <c r="J89" i="1" s="1"/>
  <c r="D88" i="1"/>
  <c r="G88" i="1" s="1"/>
  <c r="H88" i="1" s="1"/>
  <c r="D87" i="1"/>
  <c r="J87" i="1" s="1"/>
  <c r="D86" i="1"/>
  <c r="K86" i="1" s="1"/>
  <c r="D85" i="1"/>
  <c r="G84" i="1"/>
  <c r="H84" i="1" s="1"/>
  <c r="D84" i="1"/>
  <c r="J84" i="1" s="1"/>
  <c r="D80" i="1"/>
  <c r="K80" i="1" s="1"/>
  <c r="D79" i="1"/>
  <c r="D78" i="1"/>
  <c r="G78" i="1" s="1"/>
  <c r="H78" i="1" s="1"/>
  <c r="G77" i="1"/>
  <c r="H77" i="1" s="1"/>
  <c r="D77" i="1"/>
  <c r="K77" i="1" s="1"/>
  <c r="D75" i="1"/>
  <c r="D73" i="1"/>
  <c r="K73" i="1" s="1"/>
  <c r="D72" i="1"/>
  <c r="K72" i="1" s="1"/>
  <c r="K71" i="1"/>
  <c r="D71" i="1"/>
  <c r="D70" i="1"/>
  <c r="G70" i="1" s="1"/>
  <c r="H70" i="1" s="1"/>
  <c r="D68" i="1"/>
  <c r="K68" i="1" s="1"/>
  <c r="G64" i="1"/>
  <c r="H64" i="1" s="1"/>
  <c r="D64" i="1"/>
  <c r="K64" i="1" s="1"/>
  <c r="D63" i="1"/>
  <c r="K63" i="1" s="1"/>
  <c r="D62" i="1"/>
  <c r="G62" i="1" s="1"/>
  <c r="H62" i="1" s="1"/>
  <c r="H61" i="1"/>
  <c r="D61" i="1"/>
  <c r="G61" i="1" s="1"/>
  <c r="D60" i="1"/>
  <c r="K60" i="1" s="1"/>
  <c r="D59" i="1"/>
  <c r="G59" i="1" s="1"/>
  <c r="H59" i="1" s="1"/>
  <c r="G58" i="1"/>
  <c r="H58" i="1" s="1"/>
  <c r="D58" i="1"/>
  <c r="K58" i="1" s="1"/>
  <c r="D57" i="1"/>
  <c r="K57" i="1" s="1"/>
  <c r="D56" i="1"/>
  <c r="K56" i="1" s="1"/>
  <c r="D55" i="1"/>
  <c r="G55" i="1" s="1"/>
  <c r="H55" i="1" s="1"/>
  <c r="G54" i="1"/>
  <c r="H54" i="1" s="1"/>
  <c r="D54" i="1"/>
  <c r="K54" i="1" s="1"/>
  <c r="D53" i="1"/>
  <c r="K53" i="1" s="1"/>
  <c r="D52" i="1"/>
  <c r="K52" i="1" s="1"/>
  <c r="D50" i="1"/>
  <c r="K50" i="1" s="1"/>
  <c r="D49" i="1"/>
  <c r="K49" i="1" s="1"/>
  <c r="K48" i="1"/>
  <c r="D48" i="1"/>
  <c r="D47" i="1"/>
  <c r="G47" i="1" s="1"/>
  <c r="H47" i="1" s="1"/>
  <c r="D46" i="1"/>
  <c r="K46" i="1" s="1"/>
  <c r="D45" i="1"/>
  <c r="D43" i="1" s="1"/>
  <c r="D44" i="1"/>
  <c r="K44" i="1" s="1"/>
  <c r="D37" i="1"/>
  <c r="G37" i="1" s="1"/>
  <c r="H37" i="1" s="1"/>
  <c r="G36" i="1"/>
  <c r="H36" i="1" s="1"/>
  <c r="D36" i="1"/>
  <c r="K36" i="1" s="1"/>
  <c r="K35" i="1"/>
  <c r="D35" i="1"/>
  <c r="G35" i="1" s="1"/>
  <c r="H35" i="1" s="1"/>
  <c r="D34" i="1"/>
  <c r="K34" i="1" s="1"/>
  <c r="D33" i="1"/>
  <c r="G33" i="1" s="1"/>
  <c r="H33" i="1" s="1"/>
  <c r="D31" i="1"/>
  <c r="G31" i="1" s="1"/>
  <c r="H31" i="1" s="1"/>
  <c r="G30" i="1"/>
  <c r="H30" i="1" s="1"/>
  <c r="D30" i="1"/>
  <c r="K30" i="1" s="1"/>
  <c r="K29" i="1"/>
  <c r="D29" i="1"/>
  <c r="G29" i="1" s="1"/>
  <c r="H29" i="1" s="1"/>
  <c r="G28" i="1"/>
  <c r="H28" i="1" s="1"/>
  <c r="D28" i="1"/>
  <c r="K28" i="1" s="1"/>
  <c r="D27" i="1"/>
  <c r="D26" i="1"/>
  <c r="G26" i="1" s="1"/>
  <c r="H26" i="1" s="1"/>
  <c r="K25" i="1"/>
  <c r="D25" i="1"/>
  <c r="G25" i="1" s="1"/>
  <c r="H25" i="1" s="1"/>
  <c r="D21" i="1"/>
  <c r="K21" i="1" s="1"/>
  <c r="G20" i="1"/>
  <c r="H20" i="1" s="1"/>
  <c r="D20" i="1"/>
  <c r="J20" i="1" s="1"/>
  <c r="D19" i="1"/>
  <c r="K19" i="1" s="1"/>
  <c r="D18" i="1"/>
  <c r="J18" i="1" s="1"/>
  <c r="D17" i="1"/>
  <c r="K17" i="1" s="1"/>
  <c r="D16" i="1"/>
  <c r="J16" i="1" s="1"/>
  <c r="D15" i="1"/>
  <c r="K15" i="1" s="1"/>
  <c r="D14" i="1"/>
  <c r="J14" i="1" s="1"/>
  <c r="D13" i="1"/>
  <c r="K13" i="1" s="1"/>
  <c r="D12" i="1"/>
  <c r="G12" i="1" s="1"/>
  <c r="H12" i="1" s="1"/>
  <c r="D11" i="1"/>
  <c r="G11" i="1" s="1"/>
  <c r="H11" i="1" s="1"/>
  <c r="K10" i="1"/>
  <c r="G10" i="1"/>
  <c r="H10" i="1" s="1"/>
  <c r="D10" i="1"/>
  <c r="J10" i="1" s="1"/>
  <c r="E6" i="1"/>
  <c r="D6" i="1"/>
  <c r="H4" i="1"/>
  <c r="K31" i="1" l="1"/>
  <c r="G34" i="1"/>
  <c r="H34" i="1" s="1"/>
  <c r="K37" i="1"/>
  <c r="G45" i="1"/>
  <c r="H45" i="1" s="1"/>
  <c r="G50" i="1"/>
  <c r="H50" i="1" s="1"/>
  <c r="G53" i="1"/>
  <c r="H53" i="1" s="1"/>
  <c r="G57" i="1"/>
  <c r="H57" i="1" s="1"/>
  <c r="G87" i="1"/>
  <c r="H87" i="1" s="1"/>
  <c r="K88" i="1"/>
  <c r="K89" i="1"/>
  <c r="G91" i="1"/>
  <c r="H91" i="1" s="1"/>
  <c r="K92" i="1"/>
  <c r="K94" i="1"/>
  <c r="K96" i="1"/>
  <c r="K116" i="1"/>
  <c r="G118" i="1"/>
  <c r="H118" i="1" s="1"/>
  <c r="K121" i="1"/>
  <c r="K122" i="1"/>
  <c r="K123" i="1"/>
  <c r="D9" i="1"/>
  <c r="G9" i="1" s="1"/>
  <c r="H9" i="1" s="1"/>
  <c r="G14" i="1"/>
  <c r="H14" i="1" s="1"/>
  <c r="G16" i="1"/>
  <c r="H16" i="1" s="1"/>
  <c r="G18" i="1"/>
  <c r="H18" i="1" s="1"/>
  <c r="D83" i="1"/>
  <c r="K83" i="1" s="1"/>
  <c r="K14" i="1"/>
  <c r="K16" i="1"/>
  <c r="K18" i="1"/>
  <c r="K20" i="1"/>
  <c r="K33" i="1"/>
  <c r="G46" i="1"/>
  <c r="H46" i="1" s="1"/>
  <c r="G73" i="1"/>
  <c r="H73" i="1" s="1"/>
  <c r="K87" i="1"/>
  <c r="G89" i="1"/>
  <c r="H89" i="1" s="1"/>
  <c r="K91" i="1"/>
  <c r="K12" i="1"/>
  <c r="G79" i="1"/>
  <c r="H79" i="1" s="1"/>
  <c r="G13" i="1"/>
  <c r="H13" i="1" s="1"/>
  <c r="G15" i="1"/>
  <c r="H15" i="1" s="1"/>
  <c r="G17" i="1"/>
  <c r="H17" i="1" s="1"/>
  <c r="G19" i="1"/>
  <c r="H19" i="1" s="1"/>
  <c r="G21" i="1"/>
  <c r="H21" i="1" s="1"/>
  <c r="J25" i="1"/>
  <c r="G48" i="1"/>
  <c r="H48" i="1" s="1"/>
  <c r="G56" i="1"/>
  <c r="H56" i="1" s="1"/>
  <c r="G104" i="1"/>
  <c r="H104" i="1" s="1"/>
  <c r="K104" i="1"/>
  <c r="G105" i="1"/>
  <c r="H105" i="1" s="1"/>
  <c r="K105" i="1"/>
  <c r="K9" i="1"/>
  <c r="J13" i="1"/>
  <c r="J15" i="1"/>
  <c r="J17" i="1"/>
  <c r="J19" i="1"/>
  <c r="J21" i="1"/>
  <c r="D24" i="1"/>
  <c r="G43" i="1"/>
  <c r="H43" i="1" s="1"/>
  <c r="G75" i="1"/>
  <c r="H75" i="1" s="1"/>
  <c r="K79" i="1"/>
  <c r="D82" i="1"/>
  <c r="F85" i="1" s="1"/>
  <c r="G85" i="1"/>
  <c r="H85" i="1" s="1"/>
  <c r="G102" i="1"/>
  <c r="H102" i="1" s="1"/>
  <c r="K102" i="1"/>
  <c r="G27" i="1"/>
  <c r="H27" i="1" s="1"/>
  <c r="G60" i="1"/>
  <c r="H60" i="1" s="1"/>
  <c r="K27" i="1"/>
  <c r="K43" i="1"/>
  <c r="G52" i="1"/>
  <c r="H52" i="1" s="1"/>
  <c r="D51" i="1"/>
  <c r="D42" i="1" s="1"/>
  <c r="G71" i="1"/>
  <c r="H71" i="1" s="1"/>
  <c r="D69" i="1"/>
  <c r="K75" i="1"/>
  <c r="G86" i="1"/>
  <c r="H86" i="1" s="1"/>
  <c r="F86" i="1"/>
  <c r="G103" i="1"/>
  <c r="H103" i="1" s="1"/>
  <c r="K103" i="1"/>
  <c r="J29" i="1"/>
  <c r="J31" i="1"/>
  <c r="J33" i="1"/>
  <c r="J35" i="1"/>
  <c r="J37" i="1"/>
  <c r="G44" i="1"/>
  <c r="H44" i="1" s="1"/>
  <c r="K47" i="1"/>
  <c r="G49" i="1"/>
  <c r="H49" i="1" s="1"/>
  <c r="K55" i="1"/>
  <c r="K59" i="1"/>
  <c r="G63" i="1"/>
  <c r="H63" i="1" s="1"/>
  <c r="G68" i="1"/>
  <c r="H68" i="1" s="1"/>
  <c r="K70" i="1"/>
  <c r="G72" i="1"/>
  <c r="H72" i="1" s="1"/>
  <c r="K78" i="1"/>
  <c r="G80" i="1"/>
  <c r="H80" i="1" s="1"/>
  <c r="K84" i="1"/>
  <c r="J88" i="1"/>
  <c r="J90" i="1"/>
  <c r="J92" i="1"/>
  <c r="G93" i="1"/>
  <c r="H93" i="1" s="1"/>
  <c r="J94" i="1"/>
  <c r="G95" i="1"/>
  <c r="H95" i="1" s="1"/>
  <c r="J96" i="1"/>
  <c r="K106" i="1"/>
  <c r="K107" i="1"/>
  <c r="K108" i="1"/>
  <c r="K109" i="1"/>
  <c r="K110" i="1"/>
  <c r="K113" i="1"/>
  <c r="K114" i="1"/>
  <c r="J28" i="1"/>
  <c r="J30" i="1"/>
  <c r="D32" i="1"/>
  <c r="J34" i="1"/>
  <c r="J36" i="1"/>
  <c r="D76" i="1"/>
  <c r="D74" i="1" s="1"/>
  <c r="F84" i="1" l="1"/>
  <c r="G83" i="1"/>
  <c r="H83" i="1" s="1"/>
  <c r="J9" i="1"/>
  <c r="J83" i="1"/>
  <c r="F83" i="1"/>
  <c r="D8" i="1"/>
  <c r="F63" i="1"/>
  <c r="F62" i="1"/>
  <c r="F61" i="1"/>
  <c r="F57" i="1"/>
  <c r="F53" i="1"/>
  <c r="F49" i="1"/>
  <c r="F44" i="1"/>
  <c r="G42" i="1"/>
  <c r="H42" i="1" s="1"/>
  <c r="K42" i="1"/>
  <c r="F55" i="1"/>
  <c r="F47" i="1"/>
  <c r="F42" i="1"/>
  <c r="F59" i="1"/>
  <c r="F48" i="1"/>
  <c r="F45" i="1"/>
  <c r="F60" i="1"/>
  <c r="F64" i="1"/>
  <c r="F58" i="1"/>
  <c r="F56" i="1"/>
  <c r="F43" i="1"/>
  <c r="F52" i="1"/>
  <c r="F50" i="1"/>
  <c r="F46" i="1"/>
  <c r="F54" i="1"/>
  <c r="K32" i="1"/>
  <c r="J32" i="1"/>
  <c r="G32" i="1"/>
  <c r="H32" i="1" s="1"/>
  <c r="F15" i="1"/>
  <c r="F95" i="1"/>
  <c r="F93" i="1"/>
  <c r="F91" i="1"/>
  <c r="F89" i="1"/>
  <c r="F87" i="1"/>
  <c r="J82" i="1"/>
  <c r="K82" i="1"/>
  <c r="F82" i="1"/>
  <c r="G82" i="1"/>
  <c r="H82" i="1" s="1"/>
  <c r="F94" i="1"/>
  <c r="F88" i="1"/>
  <c r="F90" i="1"/>
  <c r="F96" i="1"/>
  <c r="F92" i="1"/>
  <c r="F12" i="1"/>
  <c r="G51" i="1"/>
  <c r="H51" i="1" s="1"/>
  <c r="K51" i="1"/>
  <c r="F51" i="1"/>
  <c r="G74" i="1"/>
  <c r="H74" i="1" s="1"/>
  <c r="K74" i="1"/>
  <c r="K76" i="1"/>
  <c r="G76" i="1"/>
  <c r="H76" i="1" s="1"/>
  <c r="K69" i="1"/>
  <c r="G69" i="1"/>
  <c r="H69" i="1" s="1"/>
  <c r="D67" i="1"/>
  <c r="F21" i="1"/>
  <c r="F13" i="1"/>
  <c r="K24" i="1"/>
  <c r="J24" i="1"/>
  <c r="G24" i="1"/>
  <c r="H24" i="1" s="1"/>
  <c r="D23" i="1"/>
  <c r="F20" i="1"/>
  <c r="F18" i="1"/>
  <c r="G8" i="1"/>
  <c r="H8" i="1" s="1"/>
  <c r="F14" i="1"/>
  <c r="F10" i="1"/>
  <c r="K8" i="1"/>
  <c r="F16" i="1"/>
  <c r="F8" i="1"/>
  <c r="F11" i="1" l="1"/>
  <c r="F17" i="1"/>
  <c r="F19" i="1"/>
  <c r="F9" i="1"/>
  <c r="F36" i="1"/>
  <c r="F34" i="1"/>
  <c r="D39" i="1"/>
  <c r="G39" i="1" s="1"/>
  <c r="H39" i="1" s="1"/>
  <c r="K23" i="1"/>
  <c r="F37" i="1"/>
  <c r="F33" i="1"/>
  <c r="F31" i="1"/>
  <c r="G23" i="1"/>
  <c r="H23" i="1" s="1"/>
  <c r="D40" i="1"/>
  <c r="G40" i="1" s="1"/>
  <c r="H40" i="1" s="1"/>
  <c r="F35" i="1"/>
  <c r="F29" i="1"/>
  <c r="J23" i="1"/>
  <c r="F25" i="1"/>
  <c r="F23" i="1"/>
  <c r="F27" i="1"/>
  <c r="F26" i="1"/>
  <c r="F28" i="1"/>
  <c r="F30" i="1"/>
  <c r="F32" i="1"/>
  <c r="F24" i="1"/>
  <c r="G67" i="1"/>
  <c r="H67" i="1" s="1"/>
  <c r="D66" i="1"/>
  <c r="F67" i="1" s="1"/>
  <c r="K67" i="1"/>
  <c r="F80" i="1" l="1"/>
  <c r="F72" i="1"/>
  <c r="F68" i="1"/>
  <c r="G66" i="1"/>
  <c r="H66" i="1" s="1"/>
  <c r="K66" i="1"/>
  <c r="F66" i="1"/>
  <c r="F70" i="1"/>
  <c r="F78" i="1"/>
  <c r="F73" i="1"/>
  <c r="F77" i="1"/>
  <c r="F75" i="1"/>
  <c r="F71" i="1"/>
  <c r="F79" i="1"/>
  <c r="F74" i="1"/>
  <c r="F69" i="1"/>
  <c r="F76" i="1"/>
</calcChain>
</file>

<file path=xl/sharedStrings.xml><?xml version="1.0" encoding="utf-8"?>
<sst xmlns="http://schemas.openxmlformats.org/spreadsheetml/2006/main" count="153" uniqueCount="73">
  <si>
    <t>Superintendencia de Pensiones</t>
  </si>
  <si>
    <t>Participación</t>
  </si>
  <si>
    <t>Variación</t>
  </si>
  <si>
    <t>Absoluta</t>
  </si>
  <si>
    <t>Relativa</t>
  </si>
  <si>
    <r>
      <t>Afiliados</t>
    </r>
    <r>
      <rPr>
        <b/>
        <vertAlign val="superscript"/>
        <sz val="12.5"/>
        <color theme="0"/>
        <rFont val="Avenir LT Std 55 Roman"/>
        <family val="2"/>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</si>
  <si>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</si>
  <si>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</si>
  <si>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</si>
  <si>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</si>
  <si>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</si>
  <si>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</si>
  <si>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</si>
  <si>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</si>
  <si>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</si>
  <si>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</si>
  <si>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</si>
  <si>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</si>
  <si>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</si>
  <si>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</si>
  <si>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Banco Central</t>
    </r>
    <r>
      <rPr>
        <i/>
        <vertAlign val="superscript"/>
        <sz val="12.5"/>
        <color theme="0"/>
        <rFont val="Avenir LT Std 55 Roman"/>
        <family val="2"/>
      </rPr>
      <t>2</t>
    </r>
  </si>
  <si>
    <r>
      <t>Sin individualizar</t>
    </r>
    <r>
      <rPr>
        <b/>
        <i/>
        <vertAlign val="superscript"/>
        <sz val="12.5"/>
        <color theme="0"/>
        <rFont val="Avenir LT Std 55 Roman"/>
        <family val="2"/>
      </rPr>
      <t>3</t>
    </r>
  </si>
  <si>
    <r>
      <t>Densidad de cotizantes</t>
    </r>
    <r>
      <rPr>
        <b/>
        <vertAlign val="superscript"/>
        <sz val="12.5"/>
        <color theme="0"/>
        <rFont val="Avenir LT Std 55 Roman"/>
        <family val="2"/>
      </rPr>
      <t>4</t>
    </r>
  </si>
  <si>
    <t>n/a</t>
  </si>
  <si>
    <r>
      <t>Participación mercado potencial cotizantes</t>
    </r>
    <r>
      <rPr>
        <b/>
        <vertAlign val="superscript"/>
        <sz val="12.5"/>
        <color theme="0"/>
        <rFont val="Avenir LT Std 55 Roman"/>
        <family val="2"/>
      </rPr>
      <t>5</t>
    </r>
  </si>
  <si>
    <r>
      <t>Recaudación mensual individualizada</t>
    </r>
    <r>
      <rPr>
        <b/>
        <vertAlign val="superscript"/>
        <sz val="12.5"/>
        <color theme="0"/>
        <rFont val="Avenir LT Std 55 Roman"/>
        <family val="2"/>
      </rPr>
      <t xml:space="preserve"> </t>
    </r>
    <r>
      <rPr>
        <b/>
        <sz val="12.5"/>
        <color theme="0"/>
        <rFont val="Avenir LT Std 55 Roman"/>
        <family val="2"/>
      </rPr>
      <t>(RD$)</t>
    </r>
  </si>
  <si>
    <t>Subtotal Aportes CCI</t>
  </si>
  <si>
    <t>Fondo de Solidaridad Social</t>
  </si>
  <si>
    <t>Seguro de Discapacidad y Sobrevivencia</t>
  </si>
  <si>
    <r>
      <t>Comisión AFP</t>
    </r>
    <r>
      <rPr>
        <b/>
        <i/>
        <vertAlign val="superscript"/>
        <sz val="12.5"/>
        <color theme="0"/>
        <rFont val="Avenir LT Std 55 Roman"/>
        <family val="2"/>
      </rPr>
      <t>6</t>
    </r>
  </si>
  <si>
    <t>Intereses</t>
  </si>
  <si>
    <t>Recargos</t>
  </si>
  <si>
    <t>Operación DIDA</t>
  </si>
  <si>
    <t>Operación TSS</t>
  </si>
  <si>
    <t>Operación SIPEN</t>
  </si>
  <si>
    <t>Sin individualizar</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</si>
  <si>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</si>
  <si>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</si>
  <si>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</si>
  <si>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</si>
  <si>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</si>
  <si>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</si>
  <si>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</si>
  <si>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</si>
  <si>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</si>
  <si>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b/>
        <i/>
        <vertAlign val="superscript"/>
        <sz val="12.5"/>
        <color theme="0"/>
        <rFont val="Avenir LT Std 55 Roman"/>
        <family val="2"/>
      </rPr>
      <t>7</t>
    </r>
  </si>
  <si>
    <r>
      <t>Planes Complementarios</t>
    </r>
    <r>
      <rPr>
        <b/>
        <vertAlign val="superscript"/>
        <sz val="12.5"/>
        <color theme="0"/>
        <rFont val="Avenir LT Std 55 Roman"/>
        <family val="2"/>
      </rPr>
      <t>8</t>
    </r>
  </si>
  <si>
    <r>
      <t>Rentabilidad de los fondos de pensiones</t>
    </r>
    <r>
      <rPr>
        <b/>
        <vertAlign val="superscript"/>
        <sz val="12.5"/>
        <color theme="0"/>
        <rFont val="Avenir LT Std 55 Roman"/>
        <family val="2"/>
      </rPr>
      <t>9</t>
    </r>
  </si>
  <si>
    <r>
      <t>Promedio</t>
    </r>
    <r>
      <rPr>
        <b/>
        <i/>
        <vertAlign val="superscript"/>
        <sz val="12.5"/>
        <color theme="0"/>
        <rFont val="Avenir LT Std 55 Roman"/>
        <family val="2"/>
      </rPr>
      <t>10</t>
    </r>
  </si>
  <si>
    <r>
      <t>INABIMA</t>
    </r>
    <r>
      <rPr>
        <i/>
        <vertAlign val="superscript"/>
        <sz val="12.5"/>
        <color theme="0"/>
        <rFont val="Avenir LT Std 55 Roman"/>
        <family val="2"/>
      </rPr>
      <t>11</t>
    </r>
  </si>
  <si>
    <t>Pensiones por discapacidad</t>
  </si>
  <si>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</si>
  <si>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</si>
  <si>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</si>
  <si>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</si>
  <si>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</si>
  <si>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</si>
  <si>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</si>
  <si>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</si>
  <si>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</si>
  <si>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r>
      <t xml:space="preserve">1 </t>
    </r>
    <r>
      <rPr>
        <sz val="9"/>
        <rFont val="Avenir LT Std 55 Roman"/>
        <family val="2"/>
      </rPr>
      <t>Incluyen afiliados fallecidos y afiliados que han recibido algun tipo de beneficio.</t>
    </r>
  </si>
  <si>
    <r>
      <t>2</t>
    </r>
    <r>
      <rPr>
        <sz val="9"/>
        <rFont val="Avenir LT Std 55 Roman"/>
        <family val="2"/>
      </rPr>
      <t xml:space="preserve">La factura del Banco Central se paga en ocasiones fuera del período referido en la publicación, motivo por el cual se presentan cifras muy discordantes entre un mes y otro. </t>
    </r>
  </si>
  <si>
    <r>
      <t>3</t>
    </r>
    <r>
      <rPr>
        <sz val="9"/>
        <rFont val="Avenir LT Std 55 Roman"/>
        <family val="2"/>
      </rPr>
      <t>Se refiere a los afiliados y/o cotizantes que no han elegido su AFP.</t>
    </r>
  </si>
  <si>
    <r>
      <t>4</t>
    </r>
    <r>
      <rPr>
        <sz val="9"/>
        <rFont val="Avenir LT Std 55 Roman"/>
        <family val="2"/>
      </rPr>
      <t>Calculada sobre la base de afiliados acumulados.</t>
    </r>
  </si>
  <si>
    <r>
      <rPr>
        <vertAlign val="superscript"/>
        <sz val="9"/>
        <rFont val="Avenir LT Std 55 Roman"/>
        <family val="2"/>
      </rPr>
      <t>5</t>
    </r>
    <r>
      <rPr>
        <sz val="9"/>
        <rFont val="Avenir LT Std 55 Roman"/>
        <family val="2"/>
      </rPr>
      <t>El mercado potencial usado para el año 2022 es de 2,859,490 según las estimaciones realizadas por la SIPEN a partir de la Encuesta Nacional Continua de Fuerza de Trabajo del Banco Central de la República Dominicana.</t>
    </r>
  </si>
  <si>
    <r>
      <rPr>
        <vertAlign val="superscript"/>
        <sz val="9"/>
        <rFont val="Avenir LT Std 55 Roman"/>
        <family val="2"/>
      </rPr>
      <t>6</t>
    </r>
    <r>
      <rPr>
        <sz val="9"/>
        <rFont val="Avenir LT Std 55 Roman"/>
        <family val="2"/>
      </rPr>
      <t>Corresponde a facturas pagadas antes de la promulgación de la Ley 13-20 que modifica el esquema de comisiones de las AFP de la Ley 87-01.</t>
    </r>
  </si>
  <si>
    <r>
      <t>7</t>
    </r>
    <r>
      <rPr>
        <sz val="9"/>
        <rFont val="Avenir LT Std 55 Roman"/>
        <family val="2"/>
      </rPr>
      <t>Este monto expresado en pesos representa las inversiones del fondo de INABIMA en el Banco Central de la República Dominicana y en el Ministerio de Hacienda.</t>
    </r>
  </si>
  <si>
    <r>
      <t>8</t>
    </r>
    <r>
      <rPr>
        <sz val="9"/>
        <rFont val="Avenir LT Std 55 Roman"/>
        <family val="2"/>
      </rPr>
      <t>En diciembre de 2019, AFP Siembra cesó el contrato de administración del portafolio de inversiones con la Asociación de Administradora de Fondos de Jubilaciones, Inc., por lo que en lo adelante, el mismo será autogestionado.</t>
    </r>
  </si>
  <si>
    <r>
      <t>9</t>
    </r>
    <r>
      <rPr>
        <sz val="9"/>
        <rFont val="Avenir LT Std 55 Roman"/>
        <family val="2"/>
      </rPr>
      <t>Rentabilidad nominal de los últimos 12 meses.</t>
    </r>
  </si>
  <si>
    <r>
      <t>10</t>
    </r>
    <r>
      <rPr>
        <sz val="9"/>
        <rFont val="Avenir LT Std 55 Roman"/>
        <family val="2"/>
      </rPr>
      <t>Promedio ponderado sobre la base del patrimonio de los fondos de pensiones (no incluye Ministerio de Hacienda).</t>
    </r>
  </si>
  <si>
    <r>
      <t>11</t>
    </r>
    <r>
      <rPr>
        <sz val="9"/>
        <rFont val="Avenir LT Std 55 Roman"/>
        <family val="2"/>
      </rPr>
      <t>Las inversiones del fondo de pensiones del INABIMA se rigen de conformidad con lo establecido en la Ley 451-08 que modifica la Ley General de Educación No.66-97, y por tanto no están sujetas a la normativa de la CCRyLI.</t>
    </r>
  </si>
  <si>
    <r>
      <t>12</t>
    </r>
    <r>
      <rPr>
        <sz val="9"/>
        <rFont val="Avenir LT Std 55 Roman"/>
        <family val="2"/>
      </rPr>
      <t xml:space="preserve">Corresponden a los saldos disponibles en cuentas de capitalización invididual devueltos a herederos legales por concepto de solicitudes de pensiones por sobrevivencia declinadas. </t>
    </r>
  </si>
  <si>
    <t xml:space="preserve">  n/a =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</si>
</sst>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00000"/>
  </numFmts>
  <fonts count="28" x14ac:knownFonts="1">
    <font>
      <sz val="10"/>
      <name val="Arial"/>
    </font>
    <font>
      <sz val="10"/>
      <name val="Arial"/>
      <family val="2"/>
    </font>
    <font>
      <b/>
      <sz val="16"/>
      <name val="Century Gothic"/>
      <family val="2"/>
    </font>
    <font>
      <b/>
      <sz val="18"/>
      <name val="Avenir LT Std 55 Roman"/>
      <family val="2"/>
    </font>
    <font>
      <b/>
      <sz val="14"/>
      <name val="Century Gothic"/>
      <family val="2"/>
    </font>
    <font>
      <b/>
      <sz val="12.5"/>
      <name val="Century Gothic"/>
      <family val="2"/>
    </font>
    <font>
      <sz val="10"/>
      <name val="Century Gothic"/>
      <family val="2"/>
    </font>
    <font>
      <b/>
      <u/>
      <sz val="12.5"/>
      <name val="Avenir LT Std 55 Roman"/>
      <family val="2"/>
    </font>
    <font>
      <sz val="12.5"/>
      <name val="Century Gothic"/>
      <family val="2"/>
    </font>
    <font>
      <sz val="12.5"/>
      <color theme="0"/>
      <name val="Avenir LT Std 55 Roman"/>
      <family val="2"/>
    </font>
    <font>
      <b/>
      <sz val="12.5"/>
      <color theme="0"/>
      <name val="Avenir LT Std 55 Roman"/>
      <family val="2"/>
    </font>
    <font>
      <b/>
      <vertAlign val="superscript"/>
      <sz val="12.5"/>
      <color theme="0"/>
      <name val="Avenir LT Std 55 Roman"/>
      <family val="2"/>
    </font>
    <font>
      <b/>
      <i/>
      <sz val="12.5"/>
      <color theme="0"/>
      <name val="Avenir LT Std 55 Roman"/>
      <family val="2"/>
    </font>
    <font>
      <i/>
      <sz val="12.5"/>
      <color theme="0"/>
      <name val="Avenir LT Std 55 Roman"/>
      <family val="2"/>
    </font>
    <font>
      <sz val="12.5"/>
      <name val="Avenir LT Std 55 Roman"/>
      <family val="2"/>
    </font>
    <font>
      <u/>
      <sz val="12.5"/>
      <name val="Avenir LT Std 55 Roman"/>
      <family val="2"/>
    </font>
    <font>
      <i/>
      <vertAlign val="superscript"/>
      <sz val="12.5"/>
      <color theme="0"/>
      <name val="Avenir LT Std 55 Roman"/>
      <family val="2"/>
    </font>
    <font>
      <b/>
      <i/>
      <vertAlign val="superscript"/>
      <sz val="12.5"/>
      <color theme="0"/>
      <name val="Avenir LT Std 55 Roman"/>
      <family val="2"/>
    </font>
    <font>
      <b/>
      <u/>
      <sz val="12.5"/>
      <name val="Century Gothic"/>
      <family val="2"/>
    </font>
    <font>
      <b/>
      <i/>
      <u/>
      <sz val="12.5"/>
      <color theme="0"/>
      <name val="Avenir LT Std 55 Roman"/>
      <family val="2"/>
    </font>
    <font>
      <b/>
      <sz val="12.5"/>
      <name val="Avenir LT Std 55 Roman"/>
      <family val="2"/>
    </font>
    <font>
      <sz val="9"/>
      <name val="Avenir LT Std 55 Roman"/>
      <family val="2"/>
    </font>
    <font>
      <sz val="8"/>
      <name val="Avenir LT Std 55 Roman"/>
      <family val="2"/>
    </font>
    <font>
      <sz val="7.5"/>
      <name val="Century Gothic"/>
      <family val="2"/>
    </font>
    <font>
      <vertAlign val="superscript"/>
      <sz val="9"/>
      <name val="Avenir LT Std 55 Roman"/>
      <family val="2"/>
    </font>
    <font>
      <sz val="8"/>
      <name val="Century Gothic"/>
      <family val="2"/>
    </font>
    <font>
      <vertAlign val="superscript"/>
      <sz val="7.5"/>
      <name val="Century Gothic"/>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2"/>
        <bgColor indexed="64"/>
      </patternFill>
    </fill>
    <fill>
      <patternFill patternType="solid">
        <fgColor theme="4" tint="-0.499984740745262"/>
        <bgColor indexed="64"/>
      </patternFill>
    </fill>
  </fills>
  <borders count="13">
    <border>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top/>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1" fillId="0" borderId="0" xfId="1"/>
    <xf numFmtId="0" fontId="2" fillId="0" borderId="0" xfId="2" applyFont="1" applyAlignment="1">
      <alignment vertical="center"/>
    </xf>
    <xf numFmtId="0" fontId="3" fillId="0" borderId="0" xfId="2" applyFont="1" applyAlignment="1">
      <alignment horizontal="right" vertical="center"/>
    </xf>
    <xf numFmtId="0" fontId="4" fillId="0" borderId="0" xfId="2" applyFont="1"/>
    <xf numFmtId="0" fontId="3" fillId="0" borderId="0" xfId="2" applyFont="1" applyAlignment="1">
      <alignment horizontal="right"/>
    </xf>
    <xf numFmtId="0" fontId="5" fillId="0" borderId="0" xfId="2" applyFont="1" applyAlignment="1">
      <alignment vertical="center"/>
    </xf>
    <xf numFmtId="17" fontId="5" fillId="2" borderId="0" xfId="2" applyNumberFormat="1" applyFont="1" applyFill="1" applyAlignment="1">
      <alignment vertical="center"/>
    </xf>
    <xf numFmtId="17" fontId="5" fillId="2" borderId="0" xfId="2" applyNumberFormat="1" applyFont="1" applyFill="1" applyAlignment="1">
      <alignment vertical="center" wrapText="1"/>
    </xf>
    <xf numFmtId="0" fontId="5" fillId="2" borderId="0" xfId="2" applyFont="1" applyFill="1"/>
    <xf numFmtId="0" fontId="6" fillId="0" borderId="0" xfId="2" applyFont="1"/>
    <xf numFmtId="0" fontId="8" fillId="0" borderId="0" xfId="2" applyFont="1"/>
    <xf numFmtId="0" fontId="7" fillId="3" borderId="5" xfId="2" applyFont="1" applyFill="1" applyBorder="1" applyAlignment="1">
      <alignment horizontal="center"/>
    </xf>
    <xf numFmtId="164" fontId="7" fillId="3" borderId="3" xfId="2" applyNumberFormat="1" applyFont="1" applyFill="1" applyBorder="1" applyAlignment="1">
      <alignment horizontal="center"/>
    </xf>
    <xf numFmtId="3" fontId="1" fillId="0" borderId="0" xfId="1" applyNumberFormat="1"/>
    <xf numFmtId="3" fontId="7" fillId="3" borderId="1" xfId="2" applyNumberFormat="1" applyFont="1" applyFill="1" applyBorder="1" applyAlignment="1">
      <alignment horizontal="center"/>
    </xf>
    <xf numFmtId="3" fontId="7" fillId="3" borderId="6" xfId="2" applyNumberFormat="1" applyFont="1" applyFill="1" applyBorder="1" applyAlignment="1">
      <alignment horizontal="center"/>
    </xf>
    <xf numFmtId="164" fontId="7" fillId="3" borderId="6" xfId="3" applyNumberFormat="1" applyFont="1" applyFill="1" applyBorder="1" applyAlignment="1">
      <alignment horizontal="center"/>
    </xf>
    <xf numFmtId="164" fontId="7" fillId="3" borderId="0" xfId="3" applyNumberFormat="1" applyFont="1" applyFill="1" applyBorder="1" applyAlignment="1">
      <alignment horizontal="center"/>
    </xf>
    <xf numFmtId="3" fontId="7" fillId="3" borderId="7" xfId="2" applyNumberFormat="1" applyFont="1" applyFill="1" applyBorder="1" applyAlignment="1">
      <alignment horizontal="center"/>
    </xf>
    <xf numFmtId="164" fontId="7" fillId="3" borderId="7" xfId="3" applyNumberFormat="1" applyFont="1" applyFill="1" applyBorder="1" applyAlignment="1">
      <alignment horizontal="center"/>
    </xf>
    <xf numFmtId="3" fontId="14" fillId="3" borderId="1" xfId="3" applyNumberFormat="1" applyFont="1" applyFill="1" applyBorder="1" applyAlignment="1">
      <alignment horizontal="center"/>
    </xf>
    <xf numFmtId="3" fontId="14" fillId="3" borderId="7" xfId="3" applyNumberFormat="1" applyFont="1" applyFill="1" applyBorder="1" applyAlignment="1">
      <alignment horizontal="center"/>
    </xf>
    <xf numFmtId="164" fontId="14" fillId="3" borderId="7" xfId="3" applyNumberFormat="1" applyFont="1" applyFill="1" applyBorder="1" applyAlignment="1">
      <alignment horizontal="center"/>
    </xf>
    <xf numFmtId="3" fontId="14" fillId="3" borderId="7" xfId="2" applyNumberFormat="1" applyFont="1" applyFill="1" applyBorder="1" applyAlignment="1">
      <alignment horizontal="center"/>
    </xf>
    <xf numFmtId="164" fontId="14" fillId="3" borderId="0" xfId="3" applyNumberFormat="1" applyFont="1" applyFill="1" applyBorder="1" applyAlignment="1">
      <alignment horizontal="center"/>
    </xf>
    <xf numFmtId="3" fontId="7" fillId="3" borderId="4" xfId="2" applyNumberFormat="1" applyFont="1" applyFill="1" applyBorder="1" applyAlignment="1">
      <alignment horizontal="center"/>
    </xf>
    <xf numFmtId="3" fontId="7" fillId="3" borderId="8" xfId="2" applyNumberFormat="1" applyFont="1" applyFill="1" applyBorder="1" applyAlignment="1">
      <alignment horizontal="center"/>
    </xf>
    <xf numFmtId="164" fontId="7" fillId="3" borderId="8" xfId="3" applyNumberFormat="1" applyFont="1" applyFill="1" applyBorder="1" applyAlignment="1">
      <alignment horizontal="center"/>
    </xf>
    <xf numFmtId="164" fontId="7" fillId="3" borderId="3" xfId="3" applyNumberFormat="1" applyFont="1" applyFill="1" applyBorder="1" applyAlignment="1">
      <alignment horizontal="center"/>
    </xf>
    <xf numFmtId="3" fontId="14" fillId="3" borderId="9" xfId="3" applyNumberFormat="1" applyFont="1" applyFill="1" applyBorder="1" applyAlignment="1">
      <alignment horizontal="center"/>
    </xf>
    <xf numFmtId="164" fontId="15" fillId="3" borderId="9" xfId="3" applyNumberFormat="1" applyFont="1" applyFill="1" applyBorder="1" applyAlignment="1">
      <alignment horizontal="center"/>
    </xf>
    <xf numFmtId="3" fontId="14" fillId="3" borderId="9" xfId="2" applyNumberFormat="1" applyFont="1" applyFill="1" applyBorder="1" applyAlignment="1">
      <alignment horizontal="center"/>
    </xf>
    <xf numFmtId="164" fontId="14" fillId="3" borderId="9" xfId="3" applyNumberFormat="1" applyFont="1" applyFill="1" applyBorder="1" applyAlignment="1">
      <alignment horizontal="center"/>
    </xf>
    <xf numFmtId="3" fontId="7" fillId="3" borderId="1" xfId="3" applyNumberFormat="1" applyFont="1" applyFill="1" applyBorder="1" applyAlignment="1">
      <alignment horizontal="center"/>
    </xf>
    <xf numFmtId="3" fontId="15" fillId="3" borderId="9" xfId="2" applyNumberFormat="1" applyFont="1" applyFill="1" applyBorder="1" applyAlignment="1">
      <alignment horizontal="center"/>
    </xf>
    <xf numFmtId="10" fontId="7" fillId="3" borderId="1" xfId="3" applyNumberFormat="1" applyFont="1" applyFill="1" applyBorder="1" applyAlignment="1">
      <alignment horizontal="center" vertical="center"/>
    </xf>
    <xf numFmtId="10" fontId="7" fillId="3" borderId="7" xfId="3" applyNumberFormat="1" applyFont="1" applyFill="1" applyBorder="1" applyAlignment="1">
      <alignment horizontal="center" vertical="center"/>
    </xf>
    <xf numFmtId="165" fontId="14" fillId="3" borderId="7" xfId="4" applyNumberFormat="1" applyFont="1" applyFill="1" applyBorder="1" applyAlignment="1">
      <alignment horizontal="center" wrapText="1"/>
    </xf>
    <xf numFmtId="10" fontId="7" fillId="3" borderId="7" xfId="3" applyNumberFormat="1" applyFont="1" applyFill="1" applyBorder="1" applyAlignment="1">
      <alignment horizontal="center"/>
    </xf>
    <xf numFmtId="10" fontId="7" fillId="3" borderId="1" xfId="2" applyNumberFormat="1" applyFont="1" applyFill="1" applyBorder="1" applyAlignment="1">
      <alignment horizontal="center"/>
    </xf>
    <xf numFmtId="10" fontId="7" fillId="3" borderId="0" xfId="3" applyNumberFormat="1" applyFont="1" applyFill="1" applyBorder="1" applyAlignment="1">
      <alignment horizontal="center"/>
    </xf>
    <xf numFmtId="4" fontId="14" fillId="3" borderId="9" xfId="2" applyNumberFormat="1" applyFont="1" applyFill="1" applyBorder="1" applyAlignment="1">
      <alignment horizontal="center"/>
    </xf>
    <xf numFmtId="0" fontId="14" fillId="3" borderId="9" xfId="2" applyFont="1" applyFill="1" applyBorder="1" applyAlignment="1">
      <alignment horizontal="center"/>
    </xf>
    <xf numFmtId="164" fontId="14" fillId="3" borderId="9" xfId="2" applyNumberFormat="1" applyFont="1" applyFill="1" applyBorder="1" applyAlignment="1">
      <alignment horizontal="center"/>
    </xf>
    <xf numFmtId="3" fontId="7" fillId="3" borderId="1" xfId="1" applyNumberFormat="1" applyFont="1" applyFill="1" applyBorder="1" applyAlignment="1">
      <alignment horizontal="center"/>
    </xf>
    <xf numFmtId="3" fontId="18" fillId="4" borderId="0" xfId="1" applyNumberFormat="1" applyFont="1" applyFill="1" applyAlignment="1">
      <alignment horizontal="center"/>
    </xf>
    <xf numFmtId="166" fontId="1" fillId="0" borderId="0" xfId="1" applyNumberFormat="1"/>
    <xf numFmtId="3" fontId="14" fillId="3" borderId="1" xfId="1" applyNumberFormat="1" applyFont="1" applyFill="1" applyBorder="1" applyAlignment="1">
      <alignment horizontal="center"/>
    </xf>
    <xf numFmtId="3" fontId="7" fillId="3" borderId="4" xfId="1" applyNumberFormat="1" applyFont="1" applyFill="1" applyBorder="1" applyAlignment="1">
      <alignment horizontal="center"/>
    </xf>
    <xf numFmtId="164" fontId="15" fillId="3" borderId="10" xfId="3" applyNumberFormat="1" applyFont="1" applyFill="1" applyBorder="1" applyAlignment="1">
      <alignment horizontal="center"/>
    </xf>
    <xf numFmtId="3" fontId="14" fillId="3" borderId="11" xfId="2" applyNumberFormat="1" applyFont="1" applyFill="1" applyBorder="1" applyAlignment="1">
      <alignment horizontal="center"/>
    </xf>
    <xf numFmtId="3" fontId="18" fillId="4" borderId="0" xfId="2" applyNumberFormat="1" applyFont="1" applyFill="1" applyAlignment="1">
      <alignment horizontal="center"/>
    </xf>
    <xf numFmtId="3" fontId="14" fillId="3" borderId="1" xfId="2" applyNumberFormat="1" applyFont="1" applyFill="1" applyBorder="1" applyAlignment="1">
      <alignment horizontal="center"/>
    </xf>
    <xf numFmtId="10" fontId="14" fillId="3" borderId="7" xfId="3" applyNumberFormat="1" applyFont="1" applyFill="1" applyBorder="1" applyAlignment="1">
      <alignment horizontal="center"/>
    </xf>
    <xf numFmtId="10" fontId="7" fillId="3" borderId="8" xfId="3" applyNumberFormat="1" applyFont="1" applyFill="1" applyBorder="1" applyAlignment="1">
      <alignment horizontal="center"/>
    </xf>
    <xf numFmtId="0" fontId="14" fillId="3" borderId="1" xfId="2" applyFont="1" applyFill="1" applyBorder="1" applyAlignment="1">
      <alignment horizontal="center"/>
    </xf>
    <xf numFmtId="0" fontId="14" fillId="3" borderId="7" xfId="2" applyFont="1" applyFill="1" applyBorder="1" applyAlignment="1">
      <alignment horizontal="center"/>
    </xf>
    <xf numFmtId="164" fontId="14" fillId="3" borderId="0" xfId="2" applyNumberFormat="1" applyFont="1" applyFill="1" applyAlignment="1">
      <alignment horizontal="center"/>
    </xf>
    <xf numFmtId="10" fontId="7" fillId="3" borderId="1" xfId="3" applyNumberFormat="1" applyFont="1" applyFill="1" applyBorder="1" applyAlignment="1">
      <alignment horizontal="center"/>
    </xf>
    <xf numFmtId="164" fontId="7" fillId="3" borderId="0" xfId="2" applyNumberFormat="1" applyFont="1" applyFill="1" applyAlignment="1">
      <alignment horizontal="center"/>
    </xf>
    <xf numFmtId="10" fontId="14" fillId="3" borderId="1" xfId="3" applyNumberFormat="1" applyFont="1" applyFill="1" applyBorder="1" applyAlignment="1">
      <alignment horizontal="center"/>
    </xf>
    <xf numFmtId="10" fontId="1" fillId="0" borderId="0" xfId="1" applyNumberFormat="1"/>
    <xf numFmtId="10" fontId="14" fillId="3" borderId="4" xfId="3" applyNumberFormat="1" applyFont="1" applyFill="1" applyBorder="1" applyAlignment="1">
      <alignment horizontal="center"/>
    </xf>
    <xf numFmtId="10" fontId="14" fillId="3" borderId="8" xfId="3" applyNumberFormat="1" applyFont="1" applyFill="1" applyBorder="1" applyAlignment="1">
      <alignment horizontal="center"/>
    </xf>
    <xf numFmtId="165" fontId="14" fillId="3" borderId="8" xfId="4" applyNumberFormat="1" applyFont="1" applyFill="1" applyBorder="1" applyAlignment="1">
      <alignment horizontal="center" wrapText="1"/>
    </xf>
    <xf numFmtId="3" fontId="14" fillId="3" borderId="8" xfId="2" applyNumberFormat="1" applyFont="1" applyFill="1" applyBorder="1" applyAlignment="1">
      <alignment horizontal="center"/>
    </xf>
    <xf numFmtId="164" fontId="14" fillId="3" borderId="3" xfId="3" applyNumberFormat="1" applyFont="1" applyFill="1" applyBorder="1" applyAlignment="1">
      <alignment horizontal="center"/>
    </xf>
    <xf numFmtId="0" fontId="14" fillId="3" borderId="3" xfId="2" applyFont="1" applyFill="1" applyBorder="1" applyAlignment="1">
      <alignment horizontal="center"/>
    </xf>
    <xf numFmtId="165" fontId="14" fillId="3" borderId="3" xfId="4" applyNumberFormat="1" applyFont="1" applyFill="1" applyBorder="1" applyAlignment="1">
      <alignment horizontal="center" wrapText="1"/>
    </xf>
    <xf numFmtId="164" fontId="14" fillId="3" borderId="12" xfId="3" applyNumberFormat="1" applyFont="1" applyFill="1" applyBorder="1" applyAlignment="1">
      <alignment horizontal="center"/>
    </xf>
    <xf numFmtId="0" fontId="20" fillId="3" borderId="10" xfId="2" applyFont="1" applyFill="1" applyBorder="1" applyAlignment="1">
      <alignment horizontal="center"/>
    </xf>
    <xf numFmtId="0" fontId="14" fillId="3" borderId="5" xfId="2" applyFont="1" applyFill="1" applyBorder="1" applyAlignment="1">
      <alignment horizontal="center"/>
    </xf>
    <xf numFmtId="165" fontId="14" fillId="3" borderId="5" xfId="4" applyNumberFormat="1" applyFont="1" applyFill="1" applyBorder="1" applyAlignment="1">
      <alignment horizontal="center" wrapText="1"/>
    </xf>
    <xf numFmtId="3" fontId="14" fillId="3" borderId="5" xfId="2" applyNumberFormat="1" applyFont="1" applyFill="1" applyBorder="1" applyAlignment="1">
      <alignment horizontal="center"/>
    </xf>
    <xf numFmtId="0" fontId="14" fillId="3" borderId="8" xfId="2" applyFont="1" applyFill="1" applyBorder="1" applyAlignment="1">
      <alignment horizontal="center"/>
    </xf>
    <xf numFmtId="0" fontId="21" fillId="0" borderId="0" xfId="2" applyFont="1"/>
    <xf numFmtId="0" fontId="22" fillId="0" borderId="0" xfId="2" applyFont="1"/>
    <xf numFmtId="164" fontId="22" fillId="0" borderId="0" xfId="2" applyNumberFormat="1" applyFont="1"/>
    <xf numFmtId="0" fontId="23" fillId="0" borderId="0" xfId="2" applyFont="1"/>
    <xf numFmtId="0" fontId="24" fillId="0" borderId="0" xfId="2" applyFont="1"/>
    <xf numFmtId="0" fontId="21" fillId="0" borderId="5" xfId="2" applyFont="1" applyBorder="1"/>
    <xf numFmtId="164" fontId="21" fillId="0" borderId="0" xfId="2" applyNumberFormat="1" applyFont="1"/>
    <xf numFmtId="0" fontId="25" fillId="0" borderId="0" xfId="2" applyFont="1"/>
    <xf numFmtId="0" fontId="23" fillId="0" borderId="0" xfId="1" applyFont="1"/>
    <xf numFmtId="0" fontId="26" fillId="0" borderId="0" xfId="1" applyFont="1" applyAlignment="1">
      <alignment vertical="center" wrapText="1" shrinkToFit="1"/>
    </xf>
    <xf numFmtId="0" fontId="23" fillId="0" borderId="0" xfId="1" applyFont="1" applyAlignment="1">
      <alignment vertical="center" wrapText="1" shrinkToFit="1"/>
    </xf>
    <xf numFmtId="0" fontId="24" fillId="0" borderId="0" xfId="1" applyFont="1" applyAlignment="1">
      <alignment vertical="center" wrapText="1" shrinkToFit="1"/>
    </xf>
    <xf numFmtId="15" fontId="21" fillId="0" borderId="0" xfId="0" applyNumberFormat="1" applyFont="1"/>
    <xf numFmtId="0" fontId="27" fillId="0" borderId="0" xfId="1" applyFont="1"/>
    <xf numFmtId="0" fontId="9" fillId="5" borderId="0" xfId="1" applyFont="1" applyFill="1"/>
    <xf numFmtId="0" fontId="10" fillId="5" borderId="0" xfId="2" applyFont="1" applyFill="1"/>
    <xf numFmtId="0" fontId="10" fillId="5" borderId="0" xfId="2" applyFont="1" applyFill="1" applyAlignment="1">
      <alignment horizontal="right"/>
    </xf>
    <xf numFmtId="0" fontId="12" fillId="5" borderId="0" xfId="2" applyFont="1" applyFill="1" applyAlignment="1">
      <alignment horizontal="right"/>
    </xf>
    <xf numFmtId="0" fontId="13" fillId="5" borderId="0" xfId="2" applyFont="1" applyFill="1" applyAlignment="1">
      <alignment horizontal="right"/>
    </xf>
    <xf numFmtId="0" fontId="0" fillId="5" borderId="0" xfId="0" applyFill="1"/>
    <xf numFmtId="0" fontId="13" fillId="5" borderId="0" xfId="2" applyFont="1" applyFill="1"/>
    <xf numFmtId="0" fontId="9" fillId="5" borderId="0" xfId="2" applyFont="1" applyFill="1" applyAlignment="1">
      <alignment horizontal="right"/>
    </xf>
    <xf numFmtId="0" fontId="10" fillId="5" borderId="0" xfId="2" applyFont="1" applyFill="1" applyAlignment="1">
      <alignment horizontal="center"/>
    </xf>
    <xf numFmtId="0" fontId="9" fillId="5" borderId="0" xfId="2" applyFont="1" applyFill="1"/>
    <xf numFmtId="0" fontId="9" fillId="5" borderId="0" xfId="1" applyFont="1" applyFill="1" applyAlignment="1">
      <alignment horizontal="right"/>
    </xf>
    <xf numFmtId="0" fontId="19" fillId="5" borderId="0" xfId="2" applyFont="1" applyFill="1" applyAlignment="1">
      <alignment horizontal="right"/>
    </xf>
    <xf numFmtId="0" fontId="10" fillId="5" borderId="0" xfId="2" applyFont="1" applyFill="1" applyAlignment="1">
      <alignment horizontal="left"/>
    </xf>
    <xf numFmtId="0" fontId="13" fillId="5" borderId="0" xfId="2" applyFont="1" applyFill="1" applyAlignment="1">
      <alignment horizontal="right"/>
    </xf>
    <xf numFmtId="2" fontId="7" fillId="3" borderId="1" xfId="2" applyNumberFormat="1" applyFont="1" applyFill="1" applyBorder="1" applyAlignment="1">
      <alignment horizontal="center" vertical="center"/>
    </xf>
    <xf numFmtId="0" fontId="7" fillId="3" borderId="4" xfId="2" applyFont="1" applyFill="1" applyBorder="1" applyAlignment="1">
      <alignment horizontal="center" vertical="center"/>
    </xf>
    <xf numFmtId="17" fontId="7" fillId="3" borderId="1" xfId="2" applyNumberFormat="1" applyFont="1" applyFill="1" applyBorder="1" applyAlignment="1">
      <alignment horizontal="center" vertical="center" wrapText="1"/>
    </xf>
    <xf numFmtId="17" fontId="7" fillId="3" borderId="4" xfId="2" applyNumberFormat="1" applyFont="1" applyFill="1" applyBorder="1" applyAlignment="1">
      <alignment horizontal="center" vertical="center" wrapText="1"/>
    </xf>
    <xf numFmtId="0" fontId="7" fillId="3" borderId="2" xfId="2" applyFont="1" applyFill="1" applyBorder="1" applyAlignment="1">
      <alignment horizontal="center"/>
    </xf>
    <xf numFmtId="0" fontId="7" fillId="3" borderId="3" xfId="2" applyFont="1" applyFill="1" applyBorder="1" applyAlignment="1">
      <alignment horizontal="center"/>
    </xf>
    <xf numFmtId="0" fontId="12" fillId="5" borderId="0" xfId="2" applyFont="1" applyFill="1" applyAlignment="1">
      <alignment horizontal="right"/>
    </xf>
    <xf numFmtId="0" fontId="10" fillId="5" borderId="0" xfId="2" applyFont="1" applyFill="1" applyAlignment="1">
      <alignment horizontal="right"/>
    </xf>
    <xf numFmtId="0" fontId="10" fillId="5" borderId="0" xfId="2" applyFont="1" applyFill="1" applyAlignment="1">
      <alignment horizontal="right" wrapText="1"/>
    </xf>
    <xf numFmtId="0" fontId="19" fillId="5" borderId="0" xfId="2" applyFont="1" applyFill="1" applyAlignment="1">
      <alignment horizontal="right"/>
    </xf>
    <xf numFmtId="0" fontId="9" fillId="5" borderId="0" xfId="2" applyFont="1" applyFill="1" applyAlignment="1">
      <alignment horizontal="right"/>
    </xf>
    <xf numFmtId="0" fontId="24" fillId="0" borderId="0" xfId="1" applyFont="1" applyAlignment="1">
      <alignment horizontal="left" vertical="center" wrapText="1" shrinkToFit="1"/>
    </xf>
    <xf numFmtId="0" fontId="24" fillId="2" borderId="0" xfId="1" applyFont="1" applyFill="1" applyAlignment="1">
      <alignment horizontal="left" vertical="center" wrapText="1"/>
    </xf>
    <xf numFmtId="0" fontId="21" fillId="0" borderId="0" xfId="1" applyFont="1" applyAlignment="1">
      <alignment horizontal="left" vertical="center" wrapText="1" shrinkToFit="1"/>
    </xf>
  </cellXfs>
  <cellStyles count="5">
    <cellStyle name="Millares 3 2" xfId="4" xr:uid="{0DDFDC0E-F1AF-4447-A455-955E4731C8F0}"/>
    <cellStyle name="Normal" xfId="0" builtinId="0"/>
    <cellStyle name="Normal 3 2" xfId="1" xr:uid="{24EFBD72-24E2-412F-8A9D-DDE230C4022B}"/>
    <cellStyle name="Normal 4 9 2" xfId="2" xr:uid="{A5AC4231-90EE-430B-8C34-FD0BEDC77870}"/>
    <cellStyle name="Porcentual 3 2" xfId="3" xr:uid="{D0E8D265-B9A0-4010-910F-F97818CEF7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638174</xdr:colOff>
      <xdr:row>7</xdr:row>
      <xdr:rowOff>28575</xdr:rowOff>
    </xdr:from>
    <xdr:to>
      <xdr:col>2</xdr:col>
      <xdr:colOff>838199</xdr:colOff>
      <xdr:row>8</xdr:row>
      <xdr:rowOff>19050</xdr:rowOff>
    </xdr:to>
    <xdr:sp macro="" textlink="">
      <xdr:nvSpPr>
        <xdr:cNvPr id="2" name="2 Rectángulo redondeado">
          <a:extLst>
            <a:ext uri="{FF2B5EF4-FFF2-40B4-BE49-F238E27FC236}">
              <a16:creationId xmlns:a16="http://schemas.microsoft.com/office/drawing/2014/main" id="{ADAC6C95-0EFD-4571-967E-CBD9D86CFADA}"/>
            </a:ext>
          </a:extLst>
        </xdr:cNvPr>
        <xdr:cNvSpPr/>
      </xdr:nvSpPr>
      <xdr:spPr>
        <a:xfrm>
          <a:off x="638174" y="1876425"/>
          <a:ext cx="3133725" cy="22860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685800</xdr:colOff>
      <xdr:row>21</xdr:row>
      <xdr:rowOff>200025</xdr:rowOff>
    </xdr:from>
    <xdr:to>
      <xdr:col>3</xdr:col>
      <xdr:colOff>0</xdr:colOff>
      <xdr:row>23</xdr:row>
      <xdr:rowOff>9525</xdr:rowOff>
    </xdr:to>
    <xdr:sp macro="" textlink="">
      <xdr:nvSpPr>
        <xdr:cNvPr id="3" name="3 Rectángulo redondeado">
          <a:extLst>
            <a:ext uri="{FF2B5EF4-FFF2-40B4-BE49-F238E27FC236}">
              <a16:creationId xmlns:a16="http://schemas.microsoft.com/office/drawing/2014/main" id="{0BF900BD-FD40-49B0-8788-053C29114D14}"/>
            </a:ext>
          </a:extLst>
        </xdr:cNvPr>
        <xdr:cNvSpPr/>
      </xdr:nvSpPr>
      <xdr:spPr>
        <a:xfrm>
          <a:off x="685800" y="5019675"/>
          <a:ext cx="3086100" cy="25717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304800</xdr:colOff>
      <xdr:row>41</xdr:row>
      <xdr:rowOff>0</xdr:rowOff>
    </xdr:from>
    <xdr:to>
      <xdr:col>3</xdr:col>
      <xdr:colOff>0</xdr:colOff>
      <xdr:row>42</xdr:row>
      <xdr:rowOff>38100</xdr:rowOff>
    </xdr:to>
    <xdr:sp macro="" textlink="">
      <xdr:nvSpPr>
        <xdr:cNvPr id="4" name="4 Rectángulo redondeado">
          <a:extLst>
            <a:ext uri="{FF2B5EF4-FFF2-40B4-BE49-F238E27FC236}">
              <a16:creationId xmlns:a16="http://schemas.microsoft.com/office/drawing/2014/main" id="{C9B3BEE7-78DA-4F31-A873-443E6CD4961D}"/>
            </a:ext>
          </a:extLst>
        </xdr:cNvPr>
        <xdr:cNvSpPr/>
      </xdr:nvSpPr>
      <xdr:spPr>
        <a:xfrm>
          <a:off x="304800" y="9144000"/>
          <a:ext cx="3467100"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352424</xdr:colOff>
      <xdr:row>64</xdr:row>
      <xdr:rowOff>190500</xdr:rowOff>
    </xdr:from>
    <xdr:to>
      <xdr:col>2</xdr:col>
      <xdr:colOff>838199</xdr:colOff>
      <xdr:row>66</xdr:row>
      <xdr:rowOff>0</xdr:rowOff>
    </xdr:to>
    <xdr:sp macro="" textlink="">
      <xdr:nvSpPr>
        <xdr:cNvPr id="5" name="5 Rectángulo redondeado">
          <a:extLst>
            <a:ext uri="{FF2B5EF4-FFF2-40B4-BE49-F238E27FC236}">
              <a16:creationId xmlns:a16="http://schemas.microsoft.com/office/drawing/2014/main" id="{E68EA423-3047-43F3-832E-5C877959320E}"/>
            </a:ext>
          </a:extLst>
        </xdr:cNvPr>
        <xdr:cNvSpPr/>
      </xdr:nvSpPr>
      <xdr:spPr>
        <a:xfrm>
          <a:off x="352424" y="14230350"/>
          <a:ext cx="3419475" cy="25717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95250</xdr:colOff>
      <xdr:row>80</xdr:row>
      <xdr:rowOff>180975</xdr:rowOff>
    </xdr:from>
    <xdr:to>
      <xdr:col>2</xdr:col>
      <xdr:colOff>1838325</xdr:colOff>
      <xdr:row>82</xdr:row>
      <xdr:rowOff>19050</xdr:rowOff>
    </xdr:to>
    <xdr:sp macro="" textlink="">
      <xdr:nvSpPr>
        <xdr:cNvPr id="6" name="6 Rectángulo redondeado">
          <a:extLst>
            <a:ext uri="{FF2B5EF4-FFF2-40B4-BE49-F238E27FC236}">
              <a16:creationId xmlns:a16="http://schemas.microsoft.com/office/drawing/2014/main" id="{F4266EA0-8109-45CC-9BD0-758A9DA2F220}"/>
            </a:ext>
          </a:extLst>
        </xdr:cNvPr>
        <xdr:cNvSpPr/>
      </xdr:nvSpPr>
      <xdr:spPr>
        <a:xfrm>
          <a:off x="95250" y="17630775"/>
          <a:ext cx="3676650"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123825</xdr:colOff>
      <xdr:row>96</xdr:row>
      <xdr:rowOff>219075</xdr:rowOff>
    </xdr:from>
    <xdr:to>
      <xdr:col>3</xdr:col>
      <xdr:colOff>0</xdr:colOff>
      <xdr:row>98</xdr:row>
      <xdr:rowOff>28575</xdr:rowOff>
    </xdr:to>
    <xdr:sp macro="" textlink="">
      <xdr:nvSpPr>
        <xdr:cNvPr id="7" name="7 Rectángulo redondeado">
          <a:extLst>
            <a:ext uri="{FF2B5EF4-FFF2-40B4-BE49-F238E27FC236}">
              <a16:creationId xmlns:a16="http://schemas.microsoft.com/office/drawing/2014/main" id="{80AEDAF8-88E8-4EBC-9E9B-717913306C68}"/>
            </a:ext>
          </a:extLst>
        </xdr:cNvPr>
        <xdr:cNvSpPr/>
      </xdr:nvSpPr>
      <xdr:spPr>
        <a:xfrm>
          <a:off x="123825" y="21097875"/>
          <a:ext cx="3648075"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571500</xdr:colOff>
      <xdr:row>110</xdr:row>
      <xdr:rowOff>190500</xdr:rowOff>
    </xdr:from>
    <xdr:to>
      <xdr:col>3</xdr:col>
      <xdr:colOff>0</xdr:colOff>
      <xdr:row>112</xdr:row>
      <xdr:rowOff>0</xdr:rowOff>
    </xdr:to>
    <xdr:sp macro="" textlink="">
      <xdr:nvSpPr>
        <xdr:cNvPr id="8" name="8 Rectángulo redondeado">
          <a:extLst>
            <a:ext uri="{FF2B5EF4-FFF2-40B4-BE49-F238E27FC236}">
              <a16:creationId xmlns:a16="http://schemas.microsoft.com/office/drawing/2014/main" id="{428F4573-0709-418C-8389-4375DAA43866}"/>
            </a:ext>
          </a:extLst>
        </xdr:cNvPr>
        <xdr:cNvSpPr/>
      </xdr:nvSpPr>
      <xdr:spPr>
        <a:xfrm>
          <a:off x="571500" y="24164925"/>
          <a:ext cx="3200400" cy="25717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561975</xdr:colOff>
      <xdr:row>114</xdr:row>
      <xdr:rowOff>200025</xdr:rowOff>
    </xdr:from>
    <xdr:to>
      <xdr:col>3</xdr:col>
      <xdr:colOff>0</xdr:colOff>
      <xdr:row>116</xdr:row>
      <xdr:rowOff>38100</xdr:rowOff>
    </xdr:to>
    <xdr:sp macro="" textlink="">
      <xdr:nvSpPr>
        <xdr:cNvPr id="9" name="9 Rectángulo redondeado">
          <a:extLst>
            <a:ext uri="{FF2B5EF4-FFF2-40B4-BE49-F238E27FC236}">
              <a16:creationId xmlns:a16="http://schemas.microsoft.com/office/drawing/2014/main" id="{D37A6371-DD72-4B15-8E89-E23C057BBF65}"/>
            </a:ext>
          </a:extLst>
        </xdr:cNvPr>
        <xdr:cNvSpPr/>
      </xdr:nvSpPr>
      <xdr:spPr>
        <a:xfrm>
          <a:off x="561975" y="25050750"/>
          <a:ext cx="3209925"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485775</xdr:colOff>
      <xdr:row>119</xdr:row>
      <xdr:rowOff>0</xdr:rowOff>
    </xdr:from>
    <xdr:to>
      <xdr:col>3</xdr:col>
      <xdr:colOff>0</xdr:colOff>
      <xdr:row>120</xdr:row>
      <xdr:rowOff>47625</xdr:rowOff>
    </xdr:to>
    <xdr:sp macro="" textlink="">
      <xdr:nvSpPr>
        <xdr:cNvPr id="10" name="10 Rectángulo redondeado">
          <a:extLst>
            <a:ext uri="{FF2B5EF4-FFF2-40B4-BE49-F238E27FC236}">
              <a16:creationId xmlns:a16="http://schemas.microsoft.com/office/drawing/2014/main" id="{1AF299B4-EF81-4FCA-9A41-BE61DEF85F46}"/>
            </a:ext>
          </a:extLst>
        </xdr:cNvPr>
        <xdr:cNvSpPr/>
      </xdr:nvSpPr>
      <xdr:spPr>
        <a:xfrm>
          <a:off x="485775" y="25936575"/>
          <a:ext cx="3286125"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editAs="oneCell">
    <xdr:from>
      <xdr:col>0</xdr:col>
      <xdr:colOff>76200</xdr:colOff>
      <xdr:row>0</xdr:row>
      <xdr:rowOff>295275</xdr:rowOff>
    </xdr:from>
    <xdr:to>
      <xdr:col>2</xdr:col>
      <xdr:colOff>632468</xdr:colOff>
      <xdr:row>5</xdr:row>
      <xdr:rowOff>161054</xdr:rowOff>
    </xdr:to>
    <xdr:pic>
      <xdr:nvPicPr>
        <xdr:cNvPr id="11" name="11 Imagen" descr="logo Sipen.png">
          <a:extLst>
            <a:ext uri="{FF2B5EF4-FFF2-40B4-BE49-F238E27FC236}">
              <a16:creationId xmlns:a16="http://schemas.microsoft.com/office/drawing/2014/main" id="{5703549F-9B82-49D7-B7AE-23EC3DC483B0}"/>
            </a:ext>
          </a:extLst>
        </xdr:cNvPr>
        <xdr:cNvPicPr>
          <a:picLocks noChangeAspect="1"/>
        </xdr:cNvPicPr>
      </xdr:nvPicPr>
      <xdr:blipFill>
        <a:blip xmlns:r="http://schemas.openxmlformats.org/officeDocument/2006/relationships" r:embed="rId1" cstate="print"/>
        <a:srcRect/>
        <a:stretch>
          <a:fillRect/>
        </a:stretch>
      </xdr:blipFill>
      <xdr:spPr bwMode="auto">
        <a:xfrm>
          <a:off x="76200" y="295275"/>
          <a:ext cx="3547118" cy="1265954"/>
        </a:xfrm>
        <a:prstGeom prst="rect">
          <a:avLst/>
        </a:prstGeom>
        <a:noFill/>
        <a:ln w="9525">
          <a:noFill/>
          <a:miter lim="800000"/>
          <a:headEnd/>
          <a:tailEnd/>
        </a:ln>
      </xdr:spPr>
    </xdr:pic>
    <xdr:clientData/>
  </xdr:twoCellAnchor>
  <xdr:twoCellAnchor>
    <xdr:from>
      <xdr:col>0</xdr:col>
      <xdr:colOff>304800</xdr:colOff>
      <xdr:row>41</xdr:row>
      <xdr:rowOff>0</xdr:rowOff>
    </xdr:from>
    <xdr:to>
      <xdr:col>3</xdr:col>
      <xdr:colOff>0</xdr:colOff>
      <xdr:row>42</xdr:row>
      <xdr:rowOff>38100</xdr:rowOff>
    </xdr:to>
    <xdr:sp macro="" textlink="">
      <xdr:nvSpPr>
        <xdr:cNvPr id="12" name="4 Rectángulo redondeado">
          <a:extLst>
            <a:ext uri="{FF2B5EF4-FFF2-40B4-BE49-F238E27FC236}">
              <a16:creationId xmlns:a16="http://schemas.microsoft.com/office/drawing/2014/main" id="{978D3787-4C73-45A2-8D40-D57C303015B2}"/>
            </a:ext>
          </a:extLst>
        </xdr:cNvPr>
        <xdr:cNvSpPr/>
      </xdr:nvSpPr>
      <xdr:spPr>
        <a:xfrm>
          <a:off x="304800" y="9144000"/>
          <a:ext cx="3467100"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561975</xdr:colOff>
      <xdr:row>114</xdr:row>
      <xdr:rowOff>200025</xdr:rowOff>
    </xdr:from>
    <xdr:to>
      <xdr:col>3</xdr:col>
      <xdr:colOff>0</xdr:colOff>
      <xdr:row>116</xdr:row>
      <xdr:rowOff>38100</xdr:rowOff>
    </xdr:to>
    <xdr:sp macro="" textlink="">
      <xdr:nvSpPr>
        <xdr:cNvPr id="13" name="9 Rectángulo redondeado">
          <a:extLst>
            <a:ext uri="{FF2B5EF4-FFF2-40B4-BE49-F238E27FC236}">
              <a16:creationId xmlns:a16="http://schemas.microsoft.com/office/drawing/2014/main" id="{3D43585F-3FEE-488E-9CCD-CB1EA81A8D74}"/>
            </a:ext>
          </a:extLst>
        </xdr:cNvPr>
        <xdr:cNvSpPr/>
      </xdr:nvSpPr>
      <xdr:spPr>
        <a:xfrm>
          <a:off x="561975" y="25050750"/>
          <a:ext cx="3209925"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udio/2AN&#193;LISIS%20Y%20ESTADISTICAS/Resumen%20Estad&#237;stico/Datos/1.%20Datos%202022/DATOS%20RESUMEN%20ESTADISTIC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c/cuc/Estudio/1An&#225;lisis%20y%20Estad&#237;sticas/Resumen%20Estad&#237;stico/Datos/DATOS%20RESUMEN%20ESTADISTICO%202018_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22"/>
      <sheetName val="Cotizantes 2022"/>
      <sheetName val="Individualizacion 2022"/>
      <sheetName val="Mercado Potencial 2022"/>
      <sheetName val="Patrimonio 2022"/>
      <sheetName val="Rentabilidad 2022"/>
      <sheetName val="Beneficios 2022"/>
      <sheetName val="RQ Enero 2022"/>
      <sheetName val="RM Enero 2022"/>
      <sheetName val="RQ Febrero 2022"/>
      <sheetName val="RM Febrero 2022"/>
      <sheetName val="RQ Marzo 2022"/>
      <sheetName val="RM Marzo 2022"/>
      <sheetName val="RQ Abril 2022"/>
      <sheetName val="RM Abril 2022"/>
      <sheetName val="RQ Mayo 2022"/>
      <sheetName val="RM Mayo 2022"/>
      <sheetName val="RQ Junio 2022"/>
      <sheetName val="RM Junio 2022"/>
      <sheetName val="RQ Julio 2022"/>
      <sheetName val="RM Julio 2022"/>
      <sheetName val="RQ Agosto 2022"/>
      <sheetName val="RM Agosto 2022"/>
      <sheetName val="RQ Septiembre 2022"/>
      <sheetName val="RM Septiembre 2022"/>
      <sheetName val="RQ Octubre 2022"/>
      <sheetName val="RM Octubre 2022"/>
      <sheetName val="RQ Noviembre 2022"/>
      <sheetName val="RM Noviembre 2022"/>
      <sheetName val="RQ Diciembre 2022"/>
      <sheetName val="RM Diciembre 2022"/>
    </sheetNames>
    <sheetDataSet>
      <sheetData sheetId="0" refreshError="1"/>
      <sheetData sheetId="1">
        <row r="11">
          <cell r="K11" t="str">
            <v>Agosto-2022</v>
          </cell>
          <cell r="L11" t="str">
            <v>Mayo-2022</v>
          </cell>
        </row>
        <row r="25">
          <cell r="E25" t="str">
            <v>Resumen estadístico previsional al 31 de agosto de 2022</v>
          </cell>
        </row>
      </sheetData>
      <sheetData sheetId="2">
        <row r="132">
          <cell r="G132">
            <v>67079</v>
          </cell>
        </row>
        <row r="133">
          <cell r="G133">
            <v>1360620</v>
          </cell>
        </row>
        <row r="134">
          <cell r="G134">
            <v>10947</v>
          </cell>
        </row>
        <row r="135">
          <cell r="G135">
            <v>1413801</v>
          </cell>
        </row>
        <row r="136">
          <cell r="G136">
            <v>610810</v>
          </cell>
        </row>
        <row r="137">
          <cell r="G137">
            <v>32761</v>
          </cell>
        </row>
        <row r="138">
          <cell r="G138">
            <v>962933</v>
          </cell>
        </row>
        <row r="140">
          <cell r="G140">
            <v>1357</v>
          </cell>
        </row>
        <row r="141">
          <cell r="G141">
            <v>2571</v>
          </cell>
        </row>
        <row r="142">
          <cell r="G142">
            <v>144074</v>
          </cell>
        </row>
        <row r="144">
          <cell r="G144">
            <v>106827</v>
          </cell>
        </row>
      </sheetData>
      <sheetData sheetId="3">
        <row r="139">
          <cell r="G139">
            <v>33542</v>
          </cell>
        </row>
        <row r="140">
          <cell r="G140">
            <v>525773</v>
          </cell>
        </row>
        <row r="141">
          <cell r="G141">
            <v>7543</v>
          </cell>
        </row>
        <row r="142">
          <cell r="G142">
            <v>633045</v>
          </cell>
        </row>
        <row r="143">
          <cell r="G143">
            <v>284182</v>
          </cell>
        </row>
        <row r="144">
          <cell r="G144">
            <v>16406</v>
          </cell>
        </row>
        <row r="145">
          <cell r="G145">
            <v>409832</v>
          </cell>
        </row>
        <row r="147">
          <cell r="G147">
            <v>326</v>
          </cell>
        </row>
        <row r="148">
          <cell r="G148">
            <v>1492</v>
          </cell>
        </row>
        <row r="149">
          <cell r="G149">
            <v>120952</v>
          </cell>
        </row>
        <row r="151">
          <cell r="G151">
            <v>28328</v>
          </cell>
        </row>
        <row r="152">
          <cell r="G152">
            <v>15671</v>
          </cell>
        </row>
      </sheetData>
      <sheetData sheetId="4">
        <row r="363">
          <cell r="B363">
            <v>66756293.329999998</v>
          </cell>
          <cell r="C363">
            <v>128303.26</v>
          </cell>
        </row>
        <row r="364">
          <cell r="B364">
            <v>1160374921.45</v>
          </cell>
          <cell r="C364">
            <v>4479555.22</v>
          </cell>
        </row>
        <row r="365">
          <cell r="B365">
            <v>30314474.91</v>
          </cell>
          <cell r="C365">
            <v>284142.63</v>
          </cell>
        </row>
        <row r="366">
          <cell r="B366">
            <v>1618985719.4300001</v>
          </cell>
          <cell r="C366">
            <v>7783503.4000000004</v>
          </cell>
        </row>
        <row r="367">
          <cell r="B367">
            <v>720005162.64999998</v>
          </cell>
          <cell r="C367">
            <v>4098627.42</v>
          </cell>
        </row>
        <row r="368">
          <cell r="B368">
            <v>35898496.469999999</v>
          </cell>
          <cell r="C368">
            <v>76466.009999999995</v>
          </cell>
        </row>
        <row r="369">
          <cell r="B369">
            <v>1000589375.1799999</v>
          </cell>
          <cell r="C369">
            <v>4020248.99</v>
          </cell>
        </row>
        <row r="370">
          <cell r="B370">
            <v>4632924443.4200001</v>
          </cell>
          <cell r="C370">
            <v>20870846.93</v>
          </cell>
        </row>
        <row r="371">
          <cell r="B371">
            <v>4885598.57</v>
          </cell>
          <cell r="C371">
            <v>7233440.6500000004</v>
          </cell>
        </row>
        <row r="372">
          <cell r="B372">
            <v>13692271.859999999</v>
          </cell>
          <cell r="C372">
            <v>11537241.07</v>
          </cell>
        </row>
        <row r="373">
          <cell r="B373">
            <v>618347929.98000002</v>
          </cell>
          <cell r="C373">
            <v>270527144.31</v>
          </cell>
        </row>
        <row r="375">
          <cell r="B375">
            <v>107990317.08</v>
          </cell>
          <cell r="C375">
            <v>462349.94</v>
          </cell>
        </row>
        <row r="377">
          <cell r="H377">
            <v>28353262.739999998</v>
          </cell>
        </row>
        <row r="378">
          <cell r="H378">
            <v>56705020.829999998</v>
          </cell>
        </row>
        <row r="379">
          <cell r="H379">
            <v>45170866.229999997</v>
          </cell>
        </row>
        <row r="380">
          <cell r="H380">
            <v>258116664.24000001</v>
          </cell>
        </row>
        <row r="381">
          <cell r="H381">
            <v>37900813.780000001</v>
          </cell>
        </row>
        <row r="382">
          <cell r="D382">
            <v>604707351.72000003</v>
          </cell>
          <cell r="E382">
            <v>39119568.490000002</v>
          </cell>
          <cell r="F382">
            <v>175.45</v>
          </cell>
          <cell r="G382">
            <v>4117745.24</v>
          </cell>
        </row>
      </sheetData>
      <sheetData sheetId="5">
        <row r="12">
          <cell r="H12">
            <v>2581660.6085818596</v>
          </cell>
        </row>
      </sheetData>
      <sheetData sheetId="6">
        <row r="154">
          <cell r="G154">
            <v>9976500614.2399998</v>
          </cell>
        </row>
        <row r="155">
          <cell r="G155">
            <v>192474199838.85999</v>
          </cell>
        </row>
        <row r="156">
          <cell r="G156">
            <v>5681816650.3699999</v>
          </cell>
        </row>
        <row r="157">
          <cell r="G157">
            <v>275866163831.03003</v>
          </cell>
        </row>
        <row r="158">
          <cell r="G158">
            <v>137396829715.17</v>
          </cell>
        </row>
        <row r="159">
          <cell r="G159">
            <v>7919073680.0500002</v>
          </cell>
        </row>
        <row r="160">
          <cell r="G160">
            <v>169825148459.85001</v>
          </cell>
        </row>
        <row r="161">
          <cell r="G161">
            <v>87490377.299999997</v>
          </cell>
        </row>
        <row r="165">
          <cell r="G165">
            <v>25451790926.400002</v>
          </cell>
        </row>
        <row r="166">
          <cell r="G166">
            <v>19410200367.93</v>
          </cell>
        </row>
        <row r="167">
          <cell r="G167">
            <v>59016391797.779999</v>
          </cell>
        </row>
        <row r="168">
          <cell r="G168">
            <v>108161112556.88</v>
          </cell>
        </row>
      </sheetData>
      <sheetData sheetId="7">
        <row r="117">
          <cell r="F117">
            <v>6.8370536161678874E-2</v>
          </cell>
        </row>
        <row r="118">
          <cell r="F118">
            <v>6.2958490928391342E-2</v>
          </cell>
        </row>
        <row r="119">
          <cell r="F119">
            <v>7.4450707643326508E-2</v>
          </cell>
        </row>
        <row r="120">
          <cell r="F120">
            <v>4.8043519398639711E-2</v>
          </cell>
        </row>
        <row r="121">
          <cell r="F121">
            <v>6.1740296505523373E-2</v>
          </cell>
        </row>
        <row r="122">
          <cell r="F122">
            <v>4.8697953538965999E-2</v>
          </cell>
        </row>
        <row r="123">
          <cell r="F123">
            <v>4.3540561609250572E-2</v>
          </cell>
        </row>
        <row r="125">
          <cell r="F125">
            <v>6.7164710412924489E-2</v>
          </cell>
        </row>
        <row r="126">
          <cell r="F126">
            <v>7.0239691060947518E-2</v>
          </cell>
        </row>
        <row r="127">
          <cell r="F127">
            <v>7.3581974359225422E-2</v>
          </cell>
        </row>
        <row r="128">
          <cell r="F128">
            <v>0.10220000000000001</v>
          </cell>
        </row>
        <row r="129">
          <cell r="F129">
            <v>6.053216067489723E-2</v>
          </cell>
        </row>
      </sheetData>
      <sheetData sheetId="8">
        <row r="12">
          <cell r="B12">
            <v>22111</v>
          </cell>
          <cell r="C12">
            <v>14777</v>
          </cell>
        </row>
        <row r="29">
          <cell r="B29">
            <v>206308</v>
          </cell>
          <cell r="C29">
            <v>41</v>
          </cell>
          <cell r="D29">
            <v>195729</v>
          </cell>
          <cell r="E29">
            <v>38990164265.25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18"/>
      <sheetName val="Cotizantes 2018"/>
      <sheetName val="Mercado Potencial 2018"/>
      <sheetName val="Individualizacion 2018"/>
      <sheetName val="Patrimonio 2018"/>
      <sheetName val="Rentabilidad 2018"/>
      <sheetName val="Beneficios 2018"/>
      <sheetName val="RQ Enero 2018"/>
      <sheetName val="RM Enero 2018"/>
      <sheetName val="RQ Febrero 2018"/>
      <sheetName val="RM Febrero 2018"/>
      <sheetName val="RQ Marzo 2018"/>
      <sheetName val="RM Marzo 2018"/>
      <sheetName val="RQ Abril 2018"/>
      <sheetName val="RM Abril 2018 "/>
      <sheetName val="RQ Mayo 2018"/>
      <sheetName val="RM Mayo 2018"/>
      <sheetName val="RQ Junio 2018"/>
      <sheetName val="RM Junio 2018"/>
      <sheetName val="RQ Julio 2018"/>
      <sheetName val="RM Julio 2018"/>
      <sheetName val="RQ Agosto 2018"/>
      <sheetName val="RM Agosto 2018"/>
      <sheetName val="RQ Septiembre 2018"/>
      <sheetName val="RM Septiembre 2018"/>
      <sheetName val="RQ Octubre 2018"/>
      <sheetName val="RM Octubre 2018"/>
      <sheetName val="RQ Noviembre 2018"/>
      <sheetName val="RM Noviembre 2018"/>
      <sheetName val="RQ Diciembre 2018"/>
      <sheetName val="RM Diciembre 2018"/>
    </sheetNames>
    <sheetDataSet>
      <sheetData sheetId="0" refreshError="1"/>
      <sheetData sheetId="1" refreshError="1"/>
      <sheetData sheetId="2" refreshError="1">
        <row r="60">
          <cell r="C60">
            <v>32669</v>
          </cell>
        </row>
        <row r="132">
          <cell r="G132">
            <v>35035</v>
          </cell>
        </row>
        <row r="133">
          <cell r="G133">
            <v>1987</v>
          </cell>
        </row>
        <row r="134">
          <cell r="G134">
            <v>1145139</v>
          </cell>
        </row>
        <row r="135">
          <cell r="G135">
            <v>494142</v>
          </cell>
        </row>
        <row r="136">
          <cell r="G136">
            <v>29057</v>
          </cell>
        </row>
        <row r="138">
          <cell r="G138">
            <v>770854</v>
          </cell>
        </row>
        <row r="139">
          <cell r="G139">
            <v>3615290</v>
          </cell>
        </row>
        <row r="140">
          <cell r="G140">
            <v>1439</v>
          </cell>
        </row>
        <row r="141">
          <cell r="G141">
            <v>2546</v>
          </cell>
        </row>
        <row r="142">
          <cell r="G142">
            <v>111349</v>
          </cell>
        </row>
        <row r="143">
          <cell r="G143">
            <v>115334</v>
          </cell>
        </row>
        <row r="144">
          <cell r="G144">
            <v>110039</v>
          </cell>
        </row>
        <row r="145">
          <cell r="G145">
            <v>3840663</v>
          </cell>
        </row>
      </sheetData>
      <sheetData sheetId="3" refreshError="1">
        <row r="63">
          <cell r="C63">
            <v>17314</v>
          </cell>
        </row>
        <row r="139">
          <cell r="G139">
            <v>19395</v>
          </cell>
        </row>
        <row r="140">
          <cell r="G140">
            <v>1607</v>
          </cell>
        </row>
        <row r="141">
          <cell r="G141">
            <v>557815</v>
          </cell>
        </row>
        <row r="142">
          <cell r="G142">
            <v>270282</v>
          </cell>
        </row>
        <row r="143">
          <cell r="G143">
            <v>16328</v>
          </cell>
        </row>
        <row r="145">
          <cell r="G145">
            <v>358806</v>
          </cell>
        </row>
        <row r="146">
          <cell r="G146">
            <v>1710997</v>
          </cell>
        </row>
        <row r="147">
          <cell r="G147">
            <v>558</v>
          </cell>
        </row>
        <row r="148">
          <cell r="G148">
            <v>1924</v>
          </cell>
        </row>
        <row r="149">
          <cell r="G149">
            <v>93739</v>
          </cell>
        </row>
        <row r="150">
          <cell r="G150">
            <v>96221</v>
          </cell>
        </row>
        <row r="151">
          <cell r="G151">
            <v>36258</v>
          </cell>
        </row>
        <row r="152">
          <cell r="G152">
            <v>44545</v>
          </cell>
        </row>
        <row r="153">
          <cell r="G153">
            <v>1888021</v>
          </cell>
        </row>
      </sheetData>
      <sheetData sheetId="4" refreshError="1"/>
      <sheetData sheetId="5" refreshError="1">
        <row r="138">
          <cell r="B138">
            <v>238160296.91</v>
          </cell>
        </row>
        <row r="336">
          <cell r="B336">
            <v>325526299.72000003</v>
          </cell>
          <cell r="C336">
            <v>905603.65000000014</v>
          </cell>
        </row>
        <row r="337">
          <cell r="B337">
            <v>28396154.539999999</v>
          </cell>
          <cell r="C337">
            <v>1385762.0699999998</v>
          </cell>
        </row>
        <row r="338">
          <cell r="B338">
            <v>85692516507.649994</v>
          </cell>
          <cell r="C338">
            <v>755351594.83999991</v>
          </cell>
        </row>
        <row r="339">
          <cell r="B339">
            <v>38638033617.660004</v>
          </cell>
          <cell r="C339">
            <v>252713195.79000002</v>
          </cell>
        </row>
        <row r="340">
          <cell r="B340">
            <v>2358051490.1199999</v>
          </cell>
          <cell r="C340">
            <v>47356997.289999999</v>
          </cell>
        </row>
        <row r="342">
          <cell r="B342">
            <v>51204077326.229996</v>
          </cell>
          <cell r="C342">
            <v>301997805.49000001</v>
          </cell>
        </row>
        <row r="343">
          <cell r="B343">
            <v>240755626196.04999</v>
          </cell>
          <cell r="C343">
            <v>1700339168.24</v>
          </cell>
        </row>
        <row r="344">
          <cell r="B344">
            <v>834186760.88</v>
          </cell>
          <cell r="C344">
            <v>1210881185.5800002</v>
          </cell>
        </row>
        <row r="345">
          <cell r="B345">
            <v>1572392288.9199998</v>
          </cell>
          <cell r="C345">
            <v>794477262.05000007</v>
          </cell>
        </row>
        <row r="346">
          <cell r="B346">
            <v>28526740865.539997</v>
          </cell>
          <cell r="C346">
            <v>8907028430.0200005</v>
          </cell>
        </row>
        <row r="347">
          <cell r="B347">
            <v>30933319915.339996</v>
          </cell>
          <cell r="C347">
            <v>10912386877.650002</v>
          </cell>
        </row>
        <row r="348">
          <cell r="B348">
            <v>13541983208.76</v>
          </cell>
          <cell r="C348">
            <v>112639117.80000001</v>
          </cell>
        </row>
        <row r="350">
          <cell r="H350">
            <v>2813483025.5703998</v>
          </cell>
        </row>
        <row r="351">
          <cell r="H351">
            <v>15060619693.9</v>
          </cell>
        </row>
        <row r="352">
          <cell r="H352">
            <v>1536732000.5699999</v>
          </cell>
        </row>
        <row r="353">
          <cell r="B353">
            <v>285230929320.14996</v>
          </cell>
          <cell r="C353">
            <v>12725365163.690001</v>
          </cell>
          <cell r="D353">
            <v>34551977124.840004</v>
          </cell>
          <cell r="E353">
            <v>18333753996.799999</v>
          </cell>
          <cell r="F353">
            <v>896870296.97010005</v>
          </cell>
          <cell r="G353">
            <v>2620387378.21</v>
          </cell>
          <cell r="H353">
            <v>373770118000.70044</v>
          </cell>
        </row>
      </sheetData>
      <sheetData sheetId="6" refreshError="1">
        <row r="70">
          <cell r="C70">
            <v>2411133840.2199998</v>
          </cell>
        </row>
        <row r="153">
          <cell r="G153">
            <v>449912289679.03003</v>
          </cell>
        </row>
        <row r="154">
          <cell r="G154">
            <v>2844900413.9899998</v>
          </cell>
        </row>
        <row r="155">
          <cell r="G155">
            <v>713355199.45000005</v>
          </cell>
        </row>
        <row r="156">
          <cell r="G156">
            <v>158359956173.14999</v>
          </cell>
        </row>
        <row r="157">
          <cell r="G157">
            <v>78589704077.570007</v>
          </cell>
        </row>
        <row r="158">
          <cell r="G158">
            <v>4625599157.25</v>
          </cell>
        </row>
        <row r="160">
          <cell r="G160">
            <v>97452789938.520004</v>
          </cell>
        </row>
        <row r="161">
          <cell r="G161">
            <v>186090835.25</v>
          </cell>
        </row>
        <row r="164">
          <cell r="G164">
            <v>34718001607.400002</v>
          </cell>
        </row>
        <row r="165">
          <cell r="G165">
            <v>21204500102.700001</v>
          </cell>
        </row>
        <row r="166">
          <cell r="G166">
            <v>13513501504.700001</v>
          </cell>
        </row>
        <row r="167">
          <cell r="G167">
            <v>31431630288.939999</v>
          </cell>
        </row>
        <row r="168">
          <cell r="G168">
            <v>57527363698.410004</v>
          </cell>
        </row>
        <row r="169">
          <cell r="G169">
            <v>573775376109.03003</v>
          </cell>
        </row>
      </sheetData>
      <sheetData sheetId="7" refreshError="1">
        <row r="69">
          <cell r="C69">
            <v>0.1158</v>
          </cell>
        </row>
        <row r="117">
          <cell r="F117">
            <v>9.7073564892179665E-2</v>
          </cell>
        </row>
        <row r="118">
          <cell r="F118">
            <v>9.35E-2</v>
          </cell>
        </row>
        <row r="119">
          <cell r="F119">
            <v>9.4569566722364259E-2</v>
          </cell>
        </row>
        <row r="120">
          <cell r="F120">
            <v>9.9529320510219468E-2</v>
          </cell>
        </row>
        <row r="121">
          <cell r="F121">
            <v>9.2163931072743357E-2</v>
          </cell>
        </row>
        <row r="123">
          <cell r="F123">
            <v>0.10143542600345402</v>
          </cell>
        </row>
        <row r="125">
          <cell r="F125">
            <v>0.10173881484292856</v>
          </cell>
        </row>
        <row r="126">
          <cell r="F126">
            <v>0.1061578657459641</v>
          </cell>
        </row>
        <row r="127">
          <cell r="F127">
            <v>0.11464493914599029</v>
          </cell>
        </row>
        <row r="128">
          <cell r="F128">
            <v>0.11609999999999999</v>
          </cell>
        </row>
        <row r="129">
          <cell r="F129">
            <v>0.10016945223378043</v>
          </cell>
        </row>
      </sheetData>
      <sheetData sheetId="8" refreshError="1">
        <row r="7">
          <cell r="B7">
            <v>10922</v>
          </cell>
        </row>
        <row r="12">
          <cell r="B12">
            <v>11394</v>
          </cell>
          <cell r="C12">
            <v>6727</v>
          </cell>
          <cell r="F12">
            <v>19440</v>
          </cell>
          <cell r="G12">
            <v>8078</v>
          </cell>
        </row>
        <row r="29">
          <cell r="B29">
            <v>122494</v>
          </cell>
          <cell r="C29">
            <v>21</v>
          </cell>
          <cell r="D29">
            <v>114152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2CFD-F3B7-47E8-851F-5BDB9D1150DB}">
  <dimension ref="A1:L139"/>
  <sheetViews>
    <sheetView showGridLines="0" tabSelected="1" view="pageBreakPreview" topLeftCell="A106" zoomScale="90" zoomScaleSheetLayoutView="90" workbookViewId="0">
      <selection activeCell="A129" sqref="A129:H129"/>
    </sheetView>
  </sheetViews>
  <sheetFormatPr baseColWidth="10" defaultColWidth="11.42578125" defaultRowHeight="12.75" x14ac:dyDescent="0.2"/>
  <cols>
    <col min="1" max="1" width="33.42578125" style="1" customWidth="1"/>
    <col min="2" max="2" width="11.42578125" style="1"/>
    <col min="3" max="3" width="11.7109375" style="1" customWidth="1"/>
    <col min="4" max="4" width="24.28515625" style="1" bestFit="1" customWidth="1"/>
    <col min="5" max="5" width="22.7109375" style="1" bestFit="1" customWidth="1"/>
    <col min="6" max="6" width="19.85546875" style="1" customWidth="1"/>
    <col min="7" max="7" width="22.140625" style="1" customWidth="1"/>
    <col min="8" max="8" width="16.42578125" style="1" bestFit="1" customWidth="1"/>
    <col min="9" max="9" width="11.42578125" style="1"/>
    <col min="10" max="11" width="20.7109375" style="1" hidden="1" customWidth="1"/>
    <col min="12" max="12" width="16" style="1" bestFit="1" customWidth="1"/>
    <col min="13" max="16384" width="11.42578125" style="1"/>
  </cols>
  <sheetData>
    <row r="1" spans="1:12" ht="33.75" customHeight="1" x14ac:dyDescent="0.2"/>
    <row r="2" spans="1:12" ht="12.75" customHeight="1" x14ac:dyDescent="0.2">
      <c r="B2" s="2"/>
      <c r="C2" s="2"/>
      <c r="D2" s="2"/>
      <c r="E2" s="2"/>
      <c r="F2" s="2"/>
      <c r="G2" s="2"/>
      <c r="I2" s="2"/>
    </row>
    <row r="3" spans="1:12" ht="24" customHeight="1" x14ac:dyDescent="0.2">
      <c r="B3" s="2"/>
      <c r="C3" s="2"/>
      <c r="D3" s="2"/>
      <c r="E3" s="2"/>
      <c r="F3" s="2"/>
      <c r="G3" s="2"/>
      <c r="H3" s="3" t="s">
        <v>0</v>
      </c>
      <c r="I3" s="2"/>
    </row>
    <row r="4" spans="1:12" ht="23.25" x14ac:dyDescent="0.35">
      <c r="B4" s="4"/>
      <c r="C4" s="4"/>
      <c r="D4" s="4"/>
      <c r="E4" s="4"/>
      <c r="F4" s="4"/>
      <c r="G4" s="4"/>
      <c r="H4" s="5" t="str">
        <f>+[2]Fechas!E25</f>
        <v>Resumen estadístico previsional al 31 de agosto de 2022</v>
      </c>
      <c r="I4" s="4"/>
    </row>
    <row r="5" spans="1:12" ht="16.5" x14ac:dyDescent="0.25">
      <c r="A5" s="6"/>
      <c r="B5" s="6"/>
      <c r="C5" s="6"/>
      <c r="D5" s="7"/>
      <c r="E5" s="7"/>
      <c r="F5" s="8"/>
      <c r="G5" s="9"/>
      <c r="H5" s="9"/>
      <c r="I5" s="10"/>
    </row>
    <row r="6" spans="1:12" ht="17.25" thickBot="1" x14ac:dyDescent="0.3">
      <c r="A6" s="6"/>
      <c r="B6" s="6"/>
      <c r="C6" s="6"/>
      <c r="D6" s="104" t="str">
        <f>+[2]Fechas!K11</f>
        <v>Agosto-2022</v>
      </c>
      <c r="E6" s="104" t="str">
        <f>+[2]Fechas!L11</f>
        <v>Mayo-2022</v>
      </c>
      <c r="F6" s="106" t="s">
        <v>1</v>
      </c>
      <c r="G6" s="108" t="s">
        <v>2</v>
      </c>
      <c r="H6" s="109"/>
      <c r="I6" s="10"/>
    </row>
    <row r="7" spans="1:12" ht="18" thickTop="1" thickBot="1" x14ac:dyDescent="0.3">
      <c r="A7" s="11"/>
      <c r="B7" s="11"/>
      <c r="C7" s="11"/>
      <c r="D7" s="105"/>
      <c r="E7" s="105"/>
      <c r="F7" s="107"/>
      <c r="G7" s="12" t="s">
        <v>3</v>
      </c>
      <c r="H7" s="13" t="s">
        <v>4</v>
      </c>
      <c r="I7" s="10"/>
      <c r="L7" s="14"/>
    </row>
    <row r="8" spans="1:12" ht="18.75" thickTop="1" x14ac:dyDescent="0.25">
      <c r="A8" s="90"/>
      <c r="B8" s="91"/>
      <c r="C8" s="92" t="s">
        <v>5</v>
      </c>
      <c r="D8" s="15">
        <f>D9+D17+D21</f>
        <v>4713780</v>
      </c>
      <c r="E8" s="16">
        <v>4632378</v>
      </c>
      <c r="F8" s="17">
        <f>D8/$D$8</f>
        <v>1</v>
      </c>
      <c r="G8" s="16">
        <f>D8-E8</f>
        <v>81402</v>
      </c>
      <c r="H8" s="18">
        <f t="shared" ref="H8:H16" si="0">G8/E8</f>
        <v>1.7572400179778076E-2</v>
      </c>
      <c r="I8" s="10"/>
      <c r="K8" s="1" t="b">
        <f>'RM Agosto 2022'!D8='[3]Afiliados 2018'!G145</f>
        <v>0</v>
      </c>
      <c r="L8" s="14"/>
    </row>
    <row r="9" spans="1:12" ht="16.5" x14ac:dyDescent="0.25">
      <c r="A9" s="110" t="s">
        <v>6</v>
      </c>
      <c r="B9" s="110"/>
      <c r="C9" s="110"/>
      <c r="D9" s="15">
        <f>SUM(D10:D16)</f>
        <v>4458951</v>
      </c>
      <c r="E9" s="19">
        <v>4391181</v>
      </c>
      <c r="F9" s="20">
        <f t="shared" ref="F9:F21" si="1">D9/$D$8</f>
        <v>0.94593956442600202</v>
      </c>
      <c r="G9" s="19">
        <f>D9-E9</f>
        <v>67770</v>
      </c>
      <c r="H9" s="18">
        <f t="shared" si="0"/>
        <v>1.5433205782225784E-2</v>
      </c>
      <c r="I9" s="10"/>
      <c r="J9" s="1" t="b">
        <f>D9='[3]Afiliados 2018'!$G$139</f>
        <v>0</v>
      </c>
      <c r="K9" s="1" t="b">
        <f>D9='[3]Afiliados 2018'!G139</f>
        <v>0</v>
      </c>
      <c r="L9" s="14"/>
    </row>
    <row r="10" spans="1:12" ht="16.5" x14ac:dyDescent="0.25">
      <c r="A10" s="93"/>
      <c r="B10" s="93"/>
      <c r="C10" s="94" t="s">
        <v>7</v>
      </c>
      <c r="D10" s="21">
        <f>+'[2]Afiliados 2022'!G132</f>
        <v>67079</v>
      </c>
      <c r="E10" s="22">
        <v>64258</v>
      </c>
      <c r="F10" s="23">
        <f>D10/$D$8</f>
        <v>1.4230405322267903E-2</v>
      </c>
      <c r="G10" s="24">
        <f>D10-E10</f>
        <v>2821</v>
      </c>
      <c r="H10" s="25">
        <f t="shared" si="0"/>
        <v>4.3901148495129008E-2</v>
      </c>
      <c r="I10" s="10"/>
      <c r="J10" s="1" t="b">
        <f>D10='[3]Afiliados 2018'!G132</f>
        <v>0</v>
      </c>
      <c r="K10" s="14" t="b">
        <f>D10='[3]Afiliados 2018'!G132</f>
        <v>0</v>
      </c>
      <c r="L10" s="14"/>
    </row>
    <row r="11" spans="1:12" ht="16.5" x14ac:dyDescent="0.25">
      <c r="A11" s="95"/>
      <c r="B11" s="96"/>
      <c r="C11" s="94" t="s">
        <v>8</v>
      </c>
      <c r="D11" s="21">
        <f>+'[2]Afiliados 2022'!G133</f>
        <v>1360620</v>
      </c>
      <c r="E11" s="22">
        <v>1342419</v>
      </c>
      <c r="F11" s="23">
        <f>D11/$D$8</f>
        <v>0.28864732762241768</v>
      </c>
      <c r="G11" s="24">
        <f t="shared" ref="G11:G21" si="2">D11-E11</f>
        <v>18201</v>
      </c>
      <c r="H11" s="25">
        <f t="shared" si="0"/>
        <v>1.3558359945739742E-2</v>
      </c>
      <c r="I11" s="10"/>
      <c r="K11" s="14"/>
      <c r="L11" s="14"/>
    </row>
    <row r="12" spans="1:12" ht="16.5" x14ac:dyDescent="0.25">
      <c r="A12" s="93"/>
      <c r="B12" s="93"/>
      <c r="C12" s="94" t="s">
        <v>9</v>
      </c>
      <c r="D12" s="21">
        <f>+'[2]Afiliados 2022'!G134</f>
        <v>10947</v>
      </c>
      <c r="E12" s="22">
        <v>10167</v>
      </c>
      <c r="F12" s="23">
        <f>D12/$D$8</f>
        <v>2.3223400328398866E-3</v>
      </c>
      <c r="G12" s="24">
        <f t="shared" si="2"/>
        <v>780</v>
      </c>
      <c r="H12" s="25">
        <f t="shared" si="0"/>
        <v>7.6718796105045742E-2</v>
      </c>
      <c r="I12" s="10"/>
      <c r="K12" s="14" t="b">
        <f>D12='[3]Afiliados 2018'!G133</f>
        <v>0</v>
      </c>
      <c r="L12" s="14"/>
    </row>
    <row r="13" spans="1:12" ht="16.5" x14ac:dyDescent="0.25">
      <c r="A13" s="95"/>
      <c r="B13" s="96"/>
      <c r="C13" s="94" t="s">
        <v>10</v>
      </c>
      <c r="D13" s="21">
        <f>+'[2]Afiliados 2022'!G135</f>
        <v>1413801</v>
      </c>
      <c r="E13" s="22">
        <v>1391276</v>
      </c>
      <c r="F13" s="23">
        <f t="shared" si="1"/>
        <v>0.29992935605819532</v>
      </c>
      <c r="G13" s="24">
        <f t="shared" si="2"/>
        <v>22525</v>
      </c>
      <c r="H13" s="25">
        <f t="shared" si="0"/>
        <v>1.6190173624787606E-2</v>
      </c>
      <c r="I13" s="10"/>
      <c r="J13" s="1" t="b">
        <f>D13='[3]Afiliados 2018'!G134</f>
        <v>0</v>
      </c>
      <c r="K13" s="14" t="b">
        <f>D13='[3]Afiliados 2018'!G134</f>
        <v>0</v>
      </c>
    </row>
    <row r="14" spans="1:12" ht="16.5" x14ac:dyDescent="0.25">
      <c r="A14" s="95"/>
      <c r="B14" s="96"/>
      <c r="C14" s="94" t="s">
        <v>11</v>
      </c>
      <c r="D14" s="21">
        <f>+'[2]Afiliados 2022'!G136</f>
        <v>610810</v>
      </c>
      <c r="E14" s="22">
        <v>602825</v>
      </c>
      <c r="F14" s="23">
        <f t="shared" si="1"/>
        <v>0.12957965793906376</v>
      </c>
      <c r="G14" s="24">
        <f t="shared" si="2"/>
        <v>7985</v>
      </c>
      <c r="H14" s="25">
        <f t="shared" si="0"/>
        <v>1.3245966905818439E-2</v>
      </c>
      <c r="I14" s="10"/>
      <c r="J14" s="1" t="b">
        <f>D14='[3]Afiliados 2018'!G135</f>
        <v>0</v>
      </c>
      <c r="K14" s="14" t="b">
        <f>D14='[3]Afiliados 2018'!G135</f>
        <v>0</v>
      </c>
      <c r="L14" s="14"/>
    </row>
    <row r="15" spans="1:12" ht="16.5" x14ac:dyDescent="0.25">
      <c r="A15" s="95"/>
      <c r="B15" s="96"/>
      <c r="C15" s="94" t="s">
        <v>12</v>
      </c>
      <c r="D15" s="21">
        <f>+'[2]Afiliados 2022'!G137</f>
        <v>32761</v>
      </c>
      <c r="E15" s="22">
        <v>32499</v>
      </c>
      <c r="F15" s="23">
        <f t="shared" si="1"/>
        <v>6.9500485809689885E-3</v>
      </c>
      <c r="G15" s="24">
        <f t="shared" si="2"/>
        <v>262</v>
      </c>
      <c r="H15" s="25">
        <f t="shared" si="0"/>
        <v>8.0617865165082004E-3</v>
      </c>
      <c r="I15" s="10"/>
      <c r="J15" s="1" t="b">
        <f>D15='[3]Afiliados 2018'!G136</f>
        <v>0</v>
      </c>
      <c r="K15" s="14" t="b">
        <f>D15='[3]Afiliados 2018'!G136</f>
        <v>0</v>
      </c>
      <c r="L15" s="14"/>
    </row>
    <row r="16" spans="1:12" ht="16.5" x14ac:dyDescent="0.25">
      <c r="A16" s="95"/>
      <c r="B16" s="96"/>
      <c r="C16" s="94" t="s">
        <v>13</v>
      </c>
      <c r="D16" s="21">
        <f>+'[2]Afiliados 2022'!G138</f>
        <v>962933</v>
      </c>
      <c r="E16" s="22">
        <v>947737</v>
      </c>
      <c r="F16" s="23">
        <f t="shared" si="1"/>
        <v>0.2042804288702485</v>
      </c>
      <c r="G16" s="24">
        <f t="shared" si="2"/>
        <v>15196</v>
      </c>
      <c r="H16" s="25">
        <f t="shared" si="0"/>
        <v>1.6033984111625904E-2</v>
      </c>
      <c r="I16" s="10"/>
      <c r="J16" s="1" t="b">
        <f>D16='[3]Afiliados 2018'!G138</f>
        <v>0</v>
      </c>
      <c r="K16" s="14" t="b">
        <f>D16='[3]Afiliados 2018'!G138</f>
        <v>0</v>
      </c>
    </row>
    <row r="17" spans="1:12" ht="16.5" x14ac:dyDescent="0.25">
      <c r="A17" s="94"/>
      <c r="B17" s="94"/>
      <c r="C17" s="93" t="s">
        <v>14</v>
      </c>
      <c r="D17" s="15">
        <f>D20+D18+D19</f>
        <v>148002</v>
      </c>
      <c r="E17" s="19">
        <v>134867</v>
      </c>
      <c r="F17" s="20">
        <f t="shared" si="1"/>
        <v>3.1397731756679356E-2</v>
      </c>
      <c r="G17" s="19">
        <f t="shared" si="2"/>
        <v>13135</v>
      </c>
      <c r="H17" s="18">
        <f>G17/E17</f>
        <v>9.7392245693905852E-2</v>
      </c>
      <c r="I17" s="10"/>
      <c r="J17" s="1" t="b">
        <f>D17='[3]Afiliados 2018'!$G$143</f>
        <v>0</v>
      </c>
      <c r="K17" s="14" t="b">
        <f>D17='[3]Afiliados 2018'!G143</f>
        <v>0</v>
      </c>
      <c r="L17" s="14"/>
    </row>
    <row r="18" spans="1:12" ht="16.5" x14ac:dyDescent="0.25">
      <c r="A18" s="94"/>
      <c r="B18" s="94"/>
      <c r="C18" s="94" t="s">
        <v>15</v>
      </c>
      <c r="D18" s="21">
        <f>+'[2]Afiliados 2022'!G140</f>
        <v>1357</v>
      </c>
      <c r="E18" s="22">
        <v>1357</v>
      </c>
      <c r="F18" s="23">
        <f t="shared" si="1"/>
        <v>2.8787936645324985E-4</v>
      </c>
      <c r="G18" s="24">
        <f t="shared" si="2"/>
        <v>0</v>
      </c>
      <c r="H18" s="25">
        <f>G18/E18</f>
        <v>0</v>
      </c>
      <c r="I18" s="10"/>
      <c r="J18" s="1" t="b">
        <f>D18='[3]Afiliados 2018'!G140</f>
        <v>0</v>
      </c>
      <c r="K18" s="14" t="b">
        <f>D18='[3]Afiliados 2018'!G140</f>
        <v>0</v>
      </c>
      <c r="L18" s="14"/>
    </row>
    <row r="19" spans="1:12" ht="16.5" x14ac:dyDescent="0.25">
      <c r="A19" s="94"/>
      <c r="B19" s="94"/>
      <c r="C19" s="94" t="s">
        <v>16</v>
      </c>
      <c r="D19" s="21">
        <f>+'[2]Afiliados 2022'!G141</f>
        <v>2571</v>
      </c>
      <c r="E19" s="22">
        <v>2571</v>
      </c>
      <c r="F19" s="23">
        <f t="shared" si="1"/>
        <v>5.4542214528467594E-4</v>
      </c>
      <c r="G19" s="24">
        <f t="shared" si="2"/>
        <v>0</v>
      </c>
      <c r="H19" s="25">
        <f>G19/E19</f>
        <v>0</v>
      </c>
      <c r="I19" s="10"/>
      <c r="J19" s="1" t="b">
        <f>D19='[3]Afiliados 2018'!G141</f>
        <v>0</v>
      </c>
      <c r="K19" s="14" t="b">
        <f>D19='[3]Afiliados 2018'!G141</f>
        <v>0</v>
      </c>
      <c r="L19" s="14"/>
    </row>
    <row r="20" spans="1:12" ht="16.5" x14ac:dyDescent="0.25">
      <c r="A20" s="94"/>
      <c r="B20" s="94"/>
      <c r="C20" s="94" t="s">
        <v>17</v>
      </c>
      <c r="D20" s="21">
        <f>+'[2]Afiliados 2022'!G142</f>
        <v>144074</v>
      </c>
      <c r="E20" s="22">
        <v>130939</v>
      </c>
      <c r="F20" s="23">
        <f>D20/$D$8</f>
        <v>3.0564430244941428E-2</v>
      </c>
      <c r="G20" s="24">
        <f>D20-E20</f>
        <v>13135</v>
      </c>
      <c r="H20" s="25">
        <f>G20/E20</f>
        <v>0.10031388661895997</v>
      </c>
      <c r="I20" s="10"/>
      <c r="J20" s="1" t="b">
        <f>D20='[3]Afiliados 2018'!G142</f>
        <v>0</v>
      </c>
      <c r="K20" s="14" t="b">
        <f>D20='[3]Afiliados 2018'!G142</f>
        <v>0</v>
      </c>
      <c r="L20" s="14"/>
    </row>
    <row r="21" spans="1:12" ht="17.25" thickBot="1" x14ac:dyDescent="0.3">
      <c r="A21" s="94"/>
      <c r="B21" s="94"/>
      <c r="C21" s="93" t="s">
        <v>18</v>
      </c>
      <c r="D21" s="26">
        <f>+'[2]Afiliados 2022'!G144</f>
        <v>106827</v>
      </c>
      <c r="E21" s="27">
        <v>106330</v>
      </c>
      <c r="F21" s="28">
        <f t="shared" si="1"/>
        <v>2.2662703817318584E-2</v>
      </c>
      <c r="G21" s="27">
        <f t="shared" si="2"/>
        <v>497</v>
      </c>
      <c r="H21" s="29">
        <f>G21/E21</f>
        <v>4.67412771560237E-3</v>
      </c>
      <c r="I21" s="10"/>
      <c r="J21" s="1" t="b">
        <f>D21='[3]Afiliados 2018'!$G$144</f>
        <v>0</v>
      </c>
      <c r="K21" s="14" t="b">
        <f>D21='[3]Afiliados 2018'!G144</f>
        <v>0</v>
      </c>
      <c r="L21" s="14"/>
    </row>
    <row r="22" spans="1:12" ht="18" thickTop="1" thickBot="1" x14ac:dyDescent="0.3">
      <c r="A22" s="97"/>
      <c r="B22" s="97"/>
      <c r="C22" s="97"/>
      <c r="D22" s="30"/>
      <c r="E22" s="30"/>
      <c r="F22" s="31"/>
      <c r="G22" s="32"/>
      <c r="H22" s="33"/>
      <c r="I22" s="10"/>
      <c r="K22" s="14"/>
      <c r="L22" s="14"/>
    </row>
    <row r="23" spans="1:12" ht="17.25" thickTop="1" x14ac:dyDescent="0.25">
      <c r="A23" s="90"/>
      <c r="B23" s="98"/>
      <c r="C23" s="92" t="s">
        <v>19</v>
      </c>
      <c r="D23" s="15">
        <f>D24+D32+D36+D37</f>
        <v>2077092</v>
      </c>
      <c r="E23" s="19">
        <v>2038706</v>
      </c>
      <c r="F23" s="20">
        <f t="shared" ref="F23:F37" si="3">D23/D$23</f>
        <v>1</v>
      </c>
      <c r="G23" s="19">
        <f>D23-E23</f>
        <v>38386</v>
      </c>
      <c r="H23" s="18">
        <f t="shared" ref="H23:H37" si="4">G23/E23</f>
        <v>1.8828609912365981E-2</v>
      </c>
      <c r="I23" s="10"/>
      <c r="J23" s="1" t="b">
        <f>D23='[3]Cotizantes 2018'!$G$153</f>
        <v>0</v>
      </c>
      <c r="K23" s="1" t="b">
        <f>D23='[3]Cotizantes 2018'!G153</f>
        <v>0</v>
      </c>
      <c r="L23" s="14"/>
    </row>
    <row r="24" spans="1:12" ht="16.5" x14ac:dyDescent="0.25">
      <c r="A24" s="110" t="s">
        <v>6</v>
      </c>
      <c r="B24" s="110"/>
      <c r="C24" s="110"/>
      <c r="D24" s="15">
        <f>SUM(D25:D31)</f>
        <v>1910323</v>
      </c>
      <c r="E24" s="19">
        <v>1884409</v>
      </c>
      <c r="F24" s="20">
        <f t="shared" si="3"/>
        <v>0.91971034504008486</v>
      </c>
      <c r="G24" s="19">
        <f>D24-E24</f>
        <v>25914</v>
      </c>
      <c r="H24" s="18">
        <f t="shared" si="4"/>
        <v>1.375179167579862E-2</v>
      </c>
      <c r="I24" s="10"/>
      <c r="J24" s="1" t="b">
        <f>D24='[3]Cotizantes 2018'!$G$146</f>
        <v>0</v>
      </c>
      <c r="K24" s="1" t="b">
        <f>D24='[3]Cotizantes 2018'!G146</f>
        <v>0</v>
      </c>
      <c r="L24" s="14"/>
    </row>
    <row r="25" spans="1:12" ht="15.75" customHeight="1" x14ac:dyDescent="0.25">
      <c r="A25" s="93"/>
      <c r="B25" s="93"/>
      <c r="C25" s="94" t="s">
        <v>7</v>
      </c>
      <c r="D25" s="21">
        <f>+'[2]Cotizantes 2022'!G139</f>
        <v>33542</v>
      </c>
      <c r="E25" s="22">
        <v>31899</v>
      </c>
      <c r="F25" s="23">
        <f>D25/D$23</f>
        <v>1.6148538437392276E-2</v>
      </c>
      <c r="G25" s="24">
        <f>D25-E25</f>
        <v>1643</v>
      </c>
      <c r="H25" s="25">
        <f t="shared" si="4"/>
        <v>5.1506316812439258E-2</v>
      </c>
      <c r="I25" s="10"/>
      <c r="J25" s="1" t="b">
        <f>D25='[3]Cotizantes 2018'!G139</f>
        <v>0</v>
      </c>
      <c r="K25" s="1" t="b">
        <f>D25='[3]Cotizantes 2018'!G139</f>
        <v>0</v>
      </c>
      <c r="L25" s="14"/>
    </row>
    <row r="26" spans="1:12" ht="18" customHeight="1" x14ac:dyDescent="0.25">
      <c r="A26" s="95"/>
      <c r="B26" s="94"/>
      <c r="C26" s="94" t="s">
        <v>8</v>
      </c>
      <c r="D26" s="21">
        <f>+'[2]Cotizantes 2022'!G140</f>
        <v>525773</v>
      </c>
      <c r="E26" s="22">
        <v>517524</v>
      </c>
      <c r="F26" s="23">
        <f>D26/D$23</f>
        <v>0.25312937510712091</v>
      </c>
      <c r="G26" s="24">
        <f>D26-E26</f>
        <v>8249</v>
      </c>
      <c r="H26" s="25">
        <f t="shared" si="4"/>
        <v>1.5939357401782334E-2</v>
      </c>
      <c r="I26" s="10"/>
      <c r="L26" s="14"/>
    </row>
    <row r="27" spans="1:12" ht="15.75" customHeight="1" x14ac:dyDescent="0.25">
      <c r="A27" s="93"/>
      <c r="B27" s="93"/>
      <c r="C27" s="94" t="s">
        <v>9</v>
      </c>
      <c r="D27" s="21">
        <f>+'[2]Cotizantes 2022'!G141</f>
        <v>7543</v>
      </c>
      <c r="E27" s="22">
        <v>7200</v>
      </c>
      <c r="F27" s="23">
        <f>D27/D$23</f>
        <v>3.6315194512327813E-3</v>
      </c>
      <c r="G27" s="24">
        <f>D27-E27</f>
        <v>343</v>
      </c>
      <c r="H27" s="25">
        <f t="shared" si="4"/>
        <v>4.763888888888889E-2</v>
      </c>
      <c r="I27" s="10"/>
      <c r="K27" s="1" t="b">
        <f>D27='[3]Cotizantes 2018'!G140</f>
        <v>0</v>
      </c>
      <c r="L27" s="14"/>
    </row>
    <row r="28" spans="1:12" ht="15.75" customHeight="1" x14ac:dyDescent="0.25">
      <c r="A28" s="95"/>
      <c r="B28" s="94"/>
      <c r="C28" s="94" t="s">
        <v>10</v>
      </c>
      <c r="D28" s="21">
        <f>+'[2]Cotizantes 2022'!G142</f>
        <v>633045</v>
      </c>
      <c r="E28" s="22">
        <v>623736</v>
      </c>
      <c r="F28" s="23">
        <f t="shared" si="3"/>
        <v>0.30477465610574783</v>
      </c>
      <c r="G28" s="24">
        <f t="shared" ref="G28:G31" si="5">D28-E28</f>
        <v>9309</v>
      </c>
      <c r="H28" s="25">
        <f t="shared" si="4"/>
        <v>1.4924583477625149E-2</v>
      </c>
      <c r="I28" s="10"/>
      <c r="J28" s="1" t="b">
        <f>D28='[3]Cotizantes 2018'!G141</f>
        <v>0</v>
      </c>
      <c r="K28" s="1" t="b">
        <f>D28='[3]Cotizantes 2018'!G141</f>
        <v>0</v>
      </c>
      <c r="L28" s="14"/>
    </row>
    <row r="29" spans="1:12" ht="16.5" x14ac:dyDescent="0.25">
      <c r="A29" s="95"/>
      <c r="B29" s="94"/>
      <c r="C29" s="94" t="s">
        <v>11</v>
      </c>
      <c r="D29" s="21">
        <f>+'[2]Cotizantes 2022'!G143</f>
        <v>284182</v>
      </c>
      <c r="E29" s="22">
        <v>282099</v>
      </c>
      <c r="F29" s="23">
        <f t="shared" si="3"/>
        <v>0.13681724256797484</v>
      </c>
      <c r="G29" s="24">
        <f t="shared" si="5"/>
        <v>2083</v>
      </c>
      <c r="H29" s="25">
        <f t="shared" si="4"/>
        <v>7.3839325910407339E-3</v>
      </c>
      <c r="I29" s="10"/>
      <c r="J29" s="1" t="b">
        <f>D29='[3]Cotizantes 2018'!G142</f>
        <v>0</v>
      </c>
      <c r="K29" s="1" t="b">
        <f>D29='[3]Cotizantes 2018'!G142</f>
        <v>0</v>
      </c>
      <c r="L29" s="14"/>
    </row>
    <row r="30" spans="1:12" ht="16.5" x14ac:dyDescent="0.25">
      <c r="A30" s="95"/>
      <c r="B30" s="94"/>
      <c r="C30" s="94" t="s">
        <v>12</v>
      </c>
      <c r="D30" s="21">
        <f>+'[2]Cotizantes 2022'!G144</f>
        <v>16406</v>
      </c>
      <c r="E30" s="22">
        <v>16755</v>
      </c>
      <c r="F30" s="23">
        <f t="shared" si="3"/>
        <v>7.8985427703731955E-3</v>
      </c>
      <c r="G30" s="24">
        <f t="shared" si="5"/>
        <v>-349</v>
      </c>
      <c r="H30" s="25">
        <f t="shared" si="4"/>
        <v>-2.082960310355118E-2</v>
      </c>
      <c r="I30" s="10"/>
      <c r="J30" s="1" t="b">
        <f>D30='[3]Cotizantes 2018'!G143</f>
        <v>0</v>
      </c>
      <c r="K30" s="1" t="b">
        <f>D30='[3]Cotizantes 2018'!G143</f>
        <v>0</v>
      </c>
      <c r="L30" s="14"/>
    </row>
    <row r="31" spans="1:12" ht="16.5" x14ac:dyDescent="0.25">
      <c r="A31" s="95"/>
      <c r="B31" s="94"/>
      <c r="C31" s="94" t="s">
        <v>13</v>
      </c>
      <c r="D31" s="21">
        <f>+'[2]Cotizantes 2022'!G145</f>
        <v>409832</v>
      </c>
      <c r="E31" s="22">
        <v>405196</v>
      </c>
      <c r="F31" s="23">
        <f t="shared" si="3"/>
        <v>0.19731047060024304</v>
      </c>
      <c r="G31" s="24">
        <f t="shared" si="5"/>
        <v>4636</v>
      </c>
      <c r="H31" s="25">
        <f t="shared" si="4"/>
        <v>1.1441376519017957E-2</v>
      </c>
      <c r="I31" s="10"/>
      <c r="J31" s="1" t="b">
        <f>D31='[3]Cotizantes 2018'!G145</f>
        <v>0</v>
      </c>
      <c r="K31" s="1" t="b">
        <f>D31='[3]Cotizantes 2018'!G145</f>
        <v>0</v>
      </c>
      <c r="L31" s="14"/>
    </row>
    <row r="32" spans="1:12" ht="16.5" x14ac:dyDescent="0.25">
      <c r="A32" s="94"/>
      <c r="B32" s="94"/>
      <c r="C32" s="93" t="s">
        <v>14</v>
      </c>
      <c r="D32" s="15">
        <f>D35+D33+D34</f>
        <v>122770</v>
      </c>
      <c r="E32" s="19">
        <v>109956</v>
      </c>
      <c r="F32" s="20">
        <f t="shared" si="3"/>
        <v>5.910667413865154E-2</v>
      </c>
      <c r="G32" s="19">
        <f>D32-E32</f>
        <v>12814</v>
      </c>
      <c r="H32" s="18">
        <f>G32/E32</f>
        <v>0.11653752410054931</v>
      </c>
      <c r="I32" s="10"/>
      <c r="J32" s="1" t="b">
        <f>D32='[3]Cotizantes 2018'!$G$150</f>
        <v>0</v>
      </c>
      <c r="K32" s="1" t="b">
        <f>D32='[3]Cotizantes 2018'!G150</f>
        <v>0</v>
      </c>
      <c r="L32" s="14"/>
    </row>
    <row r="33" spans="1:12" ht="18" x14ac:dyDescent="0.25">
      <c r="A33" s="94"/>
      <c r="B33" s="94"/>
      <c r="C33" s="94" t="s">
        <v>20</v>
      </c>
      <c r="D33" s="21">
        <f>+'[2]Cotizantes 2022'!G147</f>
        <v>326</v>
      </c>
      <c r="E33" s="22">
        <v>338</v>
      </c>
      <c r="F33" s="23">
        <f t="shared" si="3"/>
        <v>1.569501976802183E-4</v>
      </c>
      <c r="G33" s="24">
        <f>D33-E33</f>
        <v>-12</v>
      </c>
      <c r="H33" s="25">
        <f>G33/E33</f>
        <v>-3.5502958579881658E-2</v>
      </c>
      <c r="I33" s="10"/>
      <c r="J33" s="1" t="b">
        <f>D33='[3]Cotizantes 2018'!G147</f>
        <v>0</v>
      </c>
      <c r="K33" s="1" t="b">
        <f>D33='[3]Cotizantes 2018'!G147</f>
        <v>0</v>
      </c>
      <c r="L33" s="14"/>
    </row>
    <row r="34" spans="1:12" ht="16.5" x14ac:dyDescent="0.25">
      <c r="A34" s="94"/>
      <c r="B34" s="94"/>
      <c r="C34" s="94" t="s">
        <v>16</v>
      </c>
      <c r="D34" s="21">
        <f>+'[2]Cotizantes 2022'!G148</f>
        <v>1492</v>
      </c>
      <c r="E34" s="22">
        <v>1515</v>
      </c>
      <c r="F34" s="23">
        <f t="shared" si="3"/>
        <v>7.1831194766529358E-4</v>
      </c>
      <c r="G34" s="24">
        <f>D34-E34</f>
        <v>-23</v>
      </c>
      <c r="H34" s="25">
        <f>G34/E34</f>
        <v>-1.5181518151815182E-2</v>
      </c>
      <c r="I34" s="10"/>
      <c r="J34" s="1" t="b">
        <f>D34='[3]Cotizantes 2018'!G148</f>
        <v>0</v>
      </c>
      <c r="K34" s="1" t="b">
        <f>D34='[3]Cotizantes 2018'!G148</f>
        <v>0</v>
      </c>
      <c r="L34" s="14"/>
    </row>
    <row r="35" spans="1:12" ht="16.5" x14ac:dyDescent="0.25">
      <c r="A35" s="94"/>
      <c r="B35" s="94"/>
      <c r="C35" s="94" t="s">
        <v>17</v>
      </c>
      <c r="D35" s="21">
        <f>+'[2]Cotizantes 2022'!G149</f>
        <v>120952</v>
      </c>
      <c r="E35" s="22">
        <v>108103</v>
      </c>
      <c r="F35" s="23">
        <f t="shared" si="3"/>
        <v>5.8231411993306025E-2</v>
      </c>
      <c r="G35" s="24">
        <f>D35-E35</f>
        <v>12849</v>
      </c>
      <c r="H35" s="25">
        <f>G35/E35</f>
        <v>0.11885886608142235</v>
      </c>
      <c r="I35" s="10"/>
      <c r="J35" s="1" t="b">
        <f>D35='[3]Cotizantes 2018'!G149</f>
        <v>0</v>
      </c>
      <c r="K35" s="1" t="b">
        <f>D35='[3]Cotizantes 2018'!G149</f>
        <v>0</v>
      </c>
      <c r="L35" s="14"/>
    </row>
    <row r="36" spans="1:12" ht="16.5" x14ac:dyDescent="0.25">
      <c r="A36" s="94"/>
      <c r="B36" s="94"/>
      <c r="C36" s="93" t="s">
        <v>18</v>
      </c>
      <c r="D36" s="34">
        <f>+'[2]Cotizantes 2022'!G151</f>
        <v>28328</v>
      </c>
      <c r="E36" s="19">
        <v>28625</v>
      </c>
      <c r="F36" s="20">
        <f t="shared" si="3"/>
        <v>1.3638298159157129E-2</v>
      </c>
      <c r="G36" s="19">
        <f t="shared" ref="G36:G37" si="6">D36-E36</f>
        <v>-297</v>
      </c>
      <c r="H36" s="18">
        <f t="shared" si="4"/>
        <v>-1.0375545851528384E-2</v>
      </c>
      <c r="I36" s="10"/>
      <c r="J36" s="1" t="b">
        <f>D36='[3]Cotizantes 2018'!$G$151</f>
        <v>0</v>
      </c>
      <c r="K36" s="1" t="b">
        <f>D36='[3]Cotizantes 2018'!G151</f>
        <v>0</v>
      </c>
      <c r="L36" s="14"/>
    </row>
    <row r="37" spans="1:12" ht="18.75" thickBot="1" x14ac:dyDescent="0.3">
      <c r="A37" s="95"/>
      <c r="B37" s="93"/>
      <c r="C37" s="93" t="s">
        <v>21</v>
      </c>
      <c r="D37" s="34">
        <f>+'[2]Cotizantes 2022'!G152</f>
        <v>15671</v>
      </c>
      <c r="E37" s="27">
        <v>15716</v>
      </c>
      <c r="F37" s="28">
        <f t="shared" si="3"/>
        <v>7.5446826621064448E-3</v>
      </c>
      <c r="G37" s="27">
        <f t="shared" si="6"/>
        <v>-45</v>
      </c>
      <c r="H37" s="29">
        <f t="shared" si="4"/>
        <v>-2.8633240010180706E-3</v>
      </c>
      <c r="I37" s="10"/>
      <c r="J37" s="1" t="b">
        <f>D37='[3]Cotizantes 2018'!$G$152</f>
        <v>0</v>
      </c>
      <c r="K37" s="1" t="b">
        <f>D37='[3]Cotizantes 2018'!G152</f>
        <v>0</v>
      </c>
      <c r="L37" s="14"/>
    </row>
    <row r="38" spans="1:12" ht="18" thickTop="1" thickBot="1" x14ac:dyDescent="0.3">
      <c r="A38" s="97"/>
      <c r="B38" s="97"/>
      <c r="C38" s="97"/>
      <c r="D38" s="35"/>
      <c r="E38" s="30"/>
      <c r="F38" s="31"/>
      <c r="G38" s="32"/>
      <c r="H38" s="33"/>
      <c r="I38" s="10"/>
      <c r="L38" s="14"/>
    </row>
    <row r="39" spans="1:12" ht="18.75" thickTop="1" x14ac:dyDescent="0.25">
      <c r="A39" s="111" t="s">
        <v>22</v>
      </c>
      <c r="B39" s="111"/>
      <c r="C39" s="111"/>
      <c r="D39" s="36">
        <f>D23/D8</f>
        <v>0.44064254165446837</v>
      </c>
      <c r="E39" s="37">
        <v>0.44009923197113882</v>
      </c>
      <c r="F39" s="38" t="s">
        <v>23</v>
      </c>
      <c r="G39" s="39">
        <f>D39-E39</f>
        <v>5.4330968332955143E-4</v>
      </c>
      <c r="H39" s="18">
        <f>G39/E39</f>
        <v>1.2345163178225701E-3</v>
      </c>
      <c r="I39" s="10"/>
      <c r="L39" s="14"/>
    </row>
    <row r="40" spans="1:12" ht="16.5" customHeight="1" thickBot="1" x14ac:dyDescent="0.3">
      <c r="A40" s="112" t="s">
        <v>24</v>
      </c>
      <c r="B40" s="112"/>
      <c r="C40" s="112"/>
      <c r="D40" s="40">
        <f>D23/'[2]Mercado Potencial 2022'!H12</f>
        <v>0.80455656839454748</v>
      </c>
      <c r="E40" s="39">
        <v>0.78968784402682901</v>
      </c>
      <c r="F40" s="38" t="s">
        <v>23</v>
      </c>
      <c r="G40" s="39">
        <f>D40-E40</f>
        <v>1.4868724367718467E-2</v>
      </c>
      <c r="H40" s="41">
        <f>G40/E40</f>
        <v>1.8828609912365974E-2</v>
      </c>
      <c r="I40" s="10"/>
      <c r="L40" s="14"/>
    </row>
    <row r="41" spans="1:12" ht="18" thickTop="1" thickBot="1" x14ac:dyDescent="0.3">
      <c r="A41" s="99"/>
      <c r="B41" s="99"/>
      <c r="C41" s="99"/>
      <c r="D41" s="42"/>
      <c r="E41" s="30"/>
      <c r="F41" s="43"/>
      <c r="G41" s="32"/>
      <c r="H41" s="44"/>
      <c r="I41" s="10"/>
      <c r="L41" s="14"/>
    </row>
    <row r="42" spans="1:12" ht="18.75" thickTop="1" x14ac:dyDescent="0.25">
      <c r="A42" s="100"/>
      <c r="B42" s="91"/>
      <c r="C42" s="92" t="s">
        <v>25</v>
      </c>
      <c r="D42" s="45">
        <f>D43+D51+D55+D56+D57+D58+D59+D60+D63+D64</f>
        <v>6677604768.9599981</v>
      </c>
      <c r="E42" s="19">
        <v>6519000644.25</v>
      </c>
      <c r="F42" s="20">
        <f>D42/D$42</f>
        <v>1</v>
      </c>
      <c r="G42" s="19">
        <f>D42-E42</f>
        <v>158604124.70999813</v>
      </c>
      <c r="H42" s="18">
        <f t="shared" ref="H42:H64" si="7">G42/E42</f>
        <v>2.4329515115156929E-2</v>
      </c>
      <c r="I42" s="10"/>
      <c r="J42" s="46"/>
      <c r="K42" s="47">
        <f>D42-'[3]Individualizacion 2018'!H353</f>
        <v>-367092513231.74042</v>
      </c>
      <c r="L42" s="14"/>
    </row>
    <row r="43" spans="1:12" ht="16.5" x14ac:dyDescent="0.25">
      <c r="A43" s="110" t="s">
        <v>26</v>
      </c>
      <c r="B43" s="110"/>
      <c r="C43" s="110"/>
      <c r="D43" s="45">
        <f>SUM(D44:D50)</f>
        <v>4653795290.3499994</v>
      </c>
      <c r="E43" s="19">
        <v>4577168933.2299995</v>
      </c>
      <c r="F43" s="20">
        <f t="shared" ref="F43:F64" si="8">D43/D$42</f>
        <v>0.696925836638697</v>
      </c>
      <c r="G43" s="19">
        <f>D43-E43</f>
        <v>76626357.119999886</v>
      </c>
      <c r="H43" s="18">
        <f t="shared" si="7"/>
        <v>1.6740993884603355E-2</v>
      </c>
      <c r="I43" s="10"/>
      <c r="J43" s="46"/>
      <c r="K43" s="14" t="b">
        <f>D43=('[3]Individualizacion 2018'!B343+'[3]Individualizacion 2018'!C343)</f>
        <v>0</v>
      </c>
      <c r="L43" s="14"/>
    </row>
    <row r="44" spans="1:12" ht="16.5" x14ac:dyDescent="0.25">
      <c r="A44" s="93"/>
      <c r="B44" s="93"/>
      <c r="C44" s="94" t="s">
        <v>7</v>
      </c>
      <c r="D44" s="48">
        <f>+'[2]Individualizacion 2022'!B363+'[2]Individualizacion 2022'!C363</f>
        <v>66884596.589999996</v>
      </c>
      <c r="E44" s="22">
        <v>62402171.519999996</v>
      </c>
      <c r="F44" s="23">
        <f>D44/D$42</f>
        <v>1.0016255664142416E-2</v>
      </c>
      <c r="G44" s="24">
        <f>D44-E44</f>
        <v>4482425.07</v>
      </c>
      <c r="H44" s="25">
        <f>G44/E44</f>
        <v>7.1831235369163013E-2</v>
      </c>
      <c r="I44" s="10"/>
      <c r="J44" s="46"/>
      <c r="K44" s="14" t="b">
        <f>D44=('[3]Individualizacion 2018'!B336+'[3]Individualizacion 2018'!C336)</f>
        <v>0</v>
      </c>
      <c r="L44" s="14"/>
    </row>
    <row r="45" spans="1:12" ht="16.5" x14ac:dyDescent="0.25">
      <c r="A45" s="103" t="s">
        <v>8</v>
      </c>
      <c r="B45" s="103"/>
      <c r="C45" s="103"/>
      <c r="D45" s="48">
        <f>+'[2]Individualizacion 2022'!B364+'[2]Individualizacion 2022'!C364</f>
        <v>1164854476.6700001</v>
      </c>
      <c r="E45" s="24">
        <v>1132262112.6699998</v>
      </c>
      <c r="F45" s="23">
        <f>D45/D$42</f>
        <v>0.17444196189697822</v>
      </c>
      <c r="G45" s="24">
        <f t="shared" ref="G45:G64" si="9">D45-E45</f>
        <v>32592364.000000238</v>
      </c>
      <c r="H45" s="25">
        <f>G45/E45</f>
        <v>2.8785175831013036E-2</v>
      </c>
      <c r="I45" s="10"/>
      <c r="J45" s="46"/>
      <c r="K45" s="14"/>
      <c r="L45" s="14"/>
    </row>
    <row r="46" spans="1:12" ht="16.5" x14ac:dyDescent="0.25">
      <c r="A46" s="93"/>
      <c r="B46" s="93"/>
      <c r="C46" s="94" t="s">
        <v>9</v>
      </c>
      <c r="D46" s="48">
        <f>+'[2]Individualizacion 2022'!B365+'[2]Individualizacion 2022'!C365</f>
        <v>30598617.539999999</v>
      </c>
      <c r="E46" s="24">
        <v>28941622.919999998</v>
      </c>
      <c r="F46" s="23">
        <f>D46/D$42</f>
        <v>4.5822744230436946E-3</v>
      </c>
      <c r="G46" s="24">
        <f t="shared" si="9"/>
        <v>1656994.620000001</v>
      </c>
      <c r="H46" s="25">
        <f>G46/E46</f>
        <v>5.7252995956040227E-2</v>
      </c>
      <c r="I46" s="10"/>
      <c r="J46" s="46"/>
      <c r="K46" s="14" t="b">
        <f>D46=('[3]Individualizacion 2018'!B337+'[3]Individualizacion 2018'!C337)</f>
        <v>0</v>
      </c>
      <c r="L46" s="14"/>
    </row>
    <row r="47" spans="1:12" ht="16.5" x14ac:dyDescent="0.25">
      <c r="A47" s="103" t="s">
        <v>10</v>
      </c>
      <c r="B47" s="103"/>
      <c r="C47" s="103"/>
      <c r="D47" s="48">
        <f>+'[2]Individualizacion 2022'!B366+'[2]Individualizacion 2022'!C366</f>
        <v>1626769222.8300002</v>
      </c>
      <c r="E47" s="22">
        <v>1589329498.3</v>
      </c>
      <c r="F47" s="23">
        <f>D47/D$42</f>
        <v>0.24361567944120194</v>
      </c>
      <c r="G47" s="24">
        <f t="shared" si="9"/>
        <v>37439724.53000021</v>
      </c>
      <c r="H47" s="25">
        <f t="shared" ref="H47:H50" si="10">G47/E47</f>
        <v>2.3556930498079217E-2</v>
      </c>
      <c r="I47" s="10"/>
      <c r="J47" s="46"/>
      <c r="K47" s="14" t="b">
        <f>D47=('[3]Individualizacion 2018'!B338+'[3]Individualizacion 2018'!C338)</f>
        <v>0</v>
      </c>
      <c r="L47" s="14"/>
    </row>
    <row r="48" spans="1:12" ht="16.5" x14ac:dyDescent="0.25">
      <c r="A48" s="103" t="s">
        <v>11</v>
      </c>
      <c r="B48" s="103"/>
      <c r="C48" s="103"/>
      <c r="D48" s="48">
        <f>+'[2]Individualizacion 2022'!B367+'[2]Individualizacion 2022'!C367</f>
        <v>724103790.06999993</v>
      </c>
      <c r="E48" s="24">
        <v>746597554.12</v>
      </c>
      <c r="F48" s="23">
        <f>D48/D$42</f>
        <v>0.1084376531890454</v>
      </c>
      <c r="G48" s="24">
        <f t="shared" si="9"/>
        <v>-22493764.050000072</v>
      </c>
      <c r="H48" s="25">
        <f t="shared" si="10"/>
        <v>-3.0128365577775075E-2</v>
      </c>
      <c r="I48" s="10"/>
      <c r="J48" s="46"/>
      <c r="K48" s="14" t="b">
        <f>D48=('[3]Individualizacion 2018'!B339+'[3]Individualizacion 2018'!C339)</f>
        <v>0</v>
      </c>
      <c r="L48" s="14"/>
    </row>
    <row r="49" spans="1:12" ht="16.5" x14ac:dyDescent="0.25">
      <c r="A49" s="103" t="s">
        <v>12</v>
      </c>
      <c r="B49" s="103"/>
      <c r="C49" s="103"/>
      <c r="D49" s="48">
        <f>+'[2]Individualizacion 2022'!B368+'[2]Individualizacion 2022'!C368</f>
        <v>35974962.479999997</v>
      </c>
      <c r="E49" s="24">
        <v>35759176.740000002</v>
      </c>
      <c r="F49" s="23">
        <f t="shared" si="8"/>
        <v>5.38740517366722E-3</v>
      </c>
      <c r="G49" s="24">
        <f t="shared" si="9"/>
        <v>215785.73999999464</v>
      </c>
      <c r="H49" s="25">
        <f t="shared" si="10"/>
        <v>6.0344157688232789E-3</v>
      </c>
      <c r="I49" s="10"/>
      <c r="J49" s="46"/>
      <c r="K49" s="14" t="b">
        <f>D49=('[3]Individualizacion 2018'!B340+'[3]Individualizacion 2018'!C340)</f>
        <v>0</v>
      </c>
      <c r="L49" s="14"/>
    </row>
    <row r="50" spans="1:12" ht="16.5" x14ac:dyDescent="0.25">
      <c r="A50" s="103" t="s">
        <v>13</v>
      </c>
      <c r="B50" s="103"/>
      <c r="C50" s="103"/>
      <c r="D50" s="48">
        <f>+'[2]Individualizacion 2022'!B369+'[2]Individualizacion 2022'!C369</f>
        <v>1004609624.17</v>
      </c>
      <c r="E50" s="24">
        <v>981876796.96000004</v>
      </c>
      <c r="F50" s="23">
        <f t="shared" si="8"/>
        <v>0.15044460685061817</v>
      </c>
      <c r="G50" s="24">
        <f t="shared" si="9"/>
        <v>22732827.209999919</v>
      </c>
      <c r="H50" s="25">
        <f t="shared" si="10"/>
        <v>2.3152423277933938E-2</v>
      </c>
      <c r="I50" s="10"/>
      <c r="J50" s="46"/>
      <c r="K50" s="14" t="b">
        <f>D50=('[3]Individualizacion 2018'!B342+'[3]Individualizacion 2018'!C342)</f>
        <v>0</v>
      </c>
      <c r="L50" s="14"/>
    </row>
    <row r="51" spans="1:12" ht="16.5" x14ac:dyDescent="0.25">
      <c r="A51" s="110" t="s">
        <v>14</v>
      </c>
      <c r="B51" s="110"/>
      <c r="C51" s="110"/>
      <c r="D51" s="45">
        <f>+D52+D53+D54</f>
        <v>926223626.43999994</v>
      </c>
      <c r="E51" s="19">
        <v>796574570.69000006</v>
      </c>
      <c r="F51" s="20">
        <f t="shared" si="8"/>
        <v>0.13870596695770815</v>
      </c>
      <c r="G51" s="19">
        <f t="shared" si="9"/>
        <v>129649055.74999988</v>
      </c>
      <c r="H51" s="18">
        <f t="shared" si="7"/>
        <v>0.16275821564037213</v>
      </c>
      <c r="I51" s="10"/>
      <c r="J51" s="46"/>
      <c r="K51" s="14" t="b">
        <f>D51=('[3]Individualizacion 2018'!B347+'[3]Individualizacion 2018'!C347)</f>
        <v>0</v>
      </c>
      <c r="L51" s="14"/>
    </row>
    <row r="52" spans="1:12" ht="18" x14ac:dyDescent="0.25">
      <c r="A52" s="94"/>
      <c r="B52" s="94"/>
      <c r="C52" s="94" t="s">
        <v>20</v>
      </c>
      <c r="D52" s="48">
        <f>+'[2]Individualizacion 2022'!B371+'[2]Individualizacion 2022'!C371</f>
        <v>12119039.220000001</v>
      </c>
      <c r="E52" s="24">
        <v>12106705.399999999</v>
      </c>
      <c r="F52" s="23">
        <f>D52/D$42</f>
        <v>1.8148781845151757E-3</v>
      </c>
      <c r="G52" s="24">
        <f>D52-E52</f>
        <v>12333.820000002161</v>
      </c>
      <c r="H52" s="25">
        <f>G52/E52</f>
        <v>1.0187594058415068E-3</v>
      </c>
      <c r="I52" s="10"/>
      <c r="J52" s="46"/>
      <c r="K52" s="14" t="b">
        <f>D52=('[3]Individualizacion 2018'!B344+'[3]Individualizacion 2018'!C344)</f>
        <v>0</v>
      </c>
      <c r="L52" s="14"/>
    </row>
    <row r="53" spans="1:12" ht="16.5" x14ac:dyDescent="0.25">
      <c r="A53" s="94"/>
      <c r="B53" s="94"/>
      <c r="C53" s="94" t="s">
        <v>16</v>
      </c>
      <c r="D53" s="48">
        <f>+'[2]Individualizacion 2022'!B372+'[2]Individualizacion 2022'!C372</f>
        <v>25229512.93</v>
      </c>
      <c r="E53" s="24">
        <v>49263485.609999999</v>
      </c>
      <c r="F53" s="23">
        <f>D53/D$42</f>
        <v>3.7782279429408885E-3</v>
      </c>
      <c r="G53" s="24">
        <f>D53-E53</f>
        <v>-24033972.68</v>
      </c>
      <c r="H53" s="25">
        <f>G53/E53</f>
        <v>-0.48786585809757116</v>
      </c>
      <c r="I53" s="10"/>
      <c r="J53" s="46"/>
      <c r="K53" s="14" t="b">
        <f>D53=('[3]Individualizacion 2018'!B345+'[3]Individualizacion 2018'!C345)</f>
        <v>0</v>
      </c>
      <c r="L53" s="14"/>
    </row>
    <row r="54" spans="1:12" ht="16.5" x14ac:dyDescent="0.25">
      <c r="A54" s="94"/>
      <c r="B54" s="94"/>
      <c r="C54" s="94" t="s">
        <v>17</v>
      </c>
      <c r="D54" s="48">
        <f>+'[2]Individualizacion 2022'!B373+'[2]Individualizacion 2022'!C373</f>
        <v>888875074.28999996</v>
      </c>
      <c r="E54" s="24">
        <v>735204379.68000007</v>
      </c>
      <c r="F54" s="23">
        <f>D54/D$42</f>
        <v>0.13311286083025209</v>
      </c>
      <c r="G54" s="24">
        <f>D54-E54</f>
        <v>153670694.6099999</v>
      </c>
      <c r="H54" s="25">
        <f>G54/E54</f>
        <v>0.20901765394390812</v>
      </c>
      <c r="I54" s="10"/>
      <c r="J54" s="46"/>
      <c r="K54" s="14" t="b">
        <f>D54=('[3]Individualizacion 2018'!B346+'[3]Individualizacion 2018'!C346)</f>
        <v>0</v>
      </c>
      <c r="L54" s="14"/>
    </row>
    <row r="55" spans="1:12" ht="16.5" x14ac:dyDescent="0.25">
      <c r="A55" s="94"/>
      <c r="B55" s="94"/>
      <c r="C55" s="93" t="s">
        <v>18</v>
      </c>
      <c r="D55" s="45">
        <f>+'[2]Individualizacion 2022'!B375+'[2]Individualizacion 2022'!C375</f>
        <v>108452667.02</v>
      </c>
      <c r="E55" s="19">
        <v>108613758.34</v>
      </c>
      <c r="F55" s="20">
        <f t="shared" si="8"/>
        <v>1.6241252780357488E-2</v>
      </c>
      <c r="G55" s="19">
        <f t="shared" si="9"/>
        <v>-161091.32000000775</v>
      </c>
      <c r="H55" s="18">
        <f t="shared" si="7"/>
        <v>-1.4831575894440018E-3</v>
      </c>
      <c r="I55" s="10"/>
      <c r="J55" s="46"/>
      <c r="K55" s="14" t="b">
        <f>D55=('[3]Individualizacion 2018'!B348+'[3]Individualizacion 2018'!C348)</f>
        <v>0</v>
      </c>
      <c r="L55" s="14"/>
    </row>
    <row r="56" spans="1:12" ht="16.5" x14ac:dyDescent="0.25">
      <c r="A56" s="110" t="s">
        <v>27</v>
      </c>
      <c r="B56" s="110"/>
      <c r="C56" s="110"/>
      <c r="D56" s="45">
        <f>'[2]Individualizacion 2022'!H380</f>
        <v>258116664.24000001</v>
      </c>
      <c r="E56" s="19">
        <v>249749844.44</v>
      </c>
      <c r="F56" s="20">
        <f t="shared" si="8"/>
        <v>3.8654079294992524E-2</v>
      </c>
      <c r="G56" s="19">
        <f t="shared" si="9"/>
        <v>8366819.8000000119</v>
      </c>
      <c r="H56" s="18">
        <f t="shared" si="7"/>
        <v>3.3500800846384751E-2</v>
      </c>
      <c r="I56" s="10"/>
      <c r="J56" s="46"/>
      <c r="K56" s="14" t="b">
        <f>D56='[3]Individualizacion 2018'!H351</f>
        <v>0</v>
      </c>
      <c r="L56" s="14"/>
    </row>
    <row r="57" spans="1:12" ht="16.5" x14ac:dyDescent="0.25">
      <c r="A57" s="110" t="s">
        <v>28</v>
      </c>
      <c r="B57" s="110"/>
      <c r="C57" s="110"/>
      <c r="D57" s="45">
        <f>'[2]Individualizacion 2022'!D382</f>
        <v>604707351.72000003</v>
      </c>
      <c r="E57" s="19">
        <v>583177220.44000006</v>
      </c>
      <c r="F57" s="20">
        <f t="shared" si="8"/>
        <v>9.0557523639450146E-2</v>
      </c>
      <c r="G57" s="19">
        <f t="shared" si="9"/>
        <v>21530131.279999971</v>
      </c>
      <c r="H57" s="18">
        <f t="shared" si="7"/>
        <v>3.691867673390218E-2</v>
      </c>
      <c r="I57" s="10"/>
      <c r="J57" s="46"/>
      <c r="K57" s="14" t="b">
        <f>D57='[3]Individualizacion 2018'!D353</f>
        <v>0</v>
      </c>
      <c r="L57" s="14"/>
    </row>
    <row r="58" spans="1:12" ht="18" x14ac:dyDescent="0.25">
      <c r="A58" s="110" t="s">
        <v>29</v>
      </c>
      <c r="B58" s="110"/>
      <c r="C58" s="110"/>
      <c r="D58" s="45">
        <f>'[2]Individualizacion 2022'!E382</f>
        <v>39119568.490000002</v>
      </c>
      <c r="E58" s="19">
        <v>32429553.800000001</v>
      </c>
      <c r="F58" s="20">
        <f t="shared" si="8"/>
        <v>5.8583234323544234E-3</v>
      </c>
      <c r="G58" s="19">
        <f>D58-E58</f>
        <v>6690014.6900000013</v>
      </c>
      <c r="H58" s="18">
        <f t="shared" si="7"/>
        <v>0.20629376312911221</v>
      </c>
      <c r="I58" s="10"/>
      <c r="J58" s="46"/>
      <c r="K58" s="14" t="b">
        <f>D58='[3]Individualizacion 2018'!E353</f>
        <v>0</v>
      </c>
      <c r="L58" s="14"/>
    </row>
    <row r="59" spans="1:12" ht="16.5" x14ac:dyDescent="0.25">
      <c r="A59" s="110" t="s">
        <v>30</v>
      </c>
      <c r="B59" s="110"/>
      <c r="C59" s="110"/>
      <c r="D59" s="45">
        <f>'[2]Individualizacion 2022'!F382</f>
        <v>175.45</v>
      </c>
      <c r="E59" s="19">
        <v>480.21000000000004</v>
      </c>
      <c r="F59" s="20">
        <f t="shared" si="8"/>
        <v>2.6274391203198658E-8</v>
      </c>
      <c r="G59" s="19">
        <f t="shared" si="9"/>
        <v>-304.76000000000005</v>
      </c>
      <c r="H59" s="18">
        <f t="shared" si="7"/>
        <v>-0.63463901209887341</v>
      </c>
      <c r="I59" s="10"/>
      <c r="J59" s="46"/>
      <c r="K59" s="14" t="b">
        <f>D59='[3]Individualizacion 2018'!F353</f>
        <v>0</v>
      </c>
      <c r="L59" s="14"/>
    </row>
    <row r="60" spans="1:12" ht="16.5" x14ac:dyDescent="0.25">
      <c r="A60" s="110" t="s">
        <v>31</v>
      </c>
      <c r="B60" s="110"/>
      <c r="C60" s="110"/>
      <c r="D60" s="45">
        <f>'[2]Individualizacion 2022'!G382</f>
        <v>4117745.24</v>
      </c>
      <c r="E60" s="19">
        <v>6220587.5500000007</v>
      </c>
      <c r="F60" s="20">
        <f t="shared" si="8"/>
        <v>6.1665003881943101E-4</v>
      </c>
      <c r="G60" s="19">
        <f t="shared" si="9"/>
        <v>-2102842.3100000005</v>
      </c>
      <c r="H60" s="18">
        <f t="shared" si="7"/>
        <v>-0.33804560953410268</v>
      </c>
      <c r="I60" s="10"/>
      <c r="J60" s="46"/>
      <c r="K60" s="14" t="b">
        <f>D60='[3]Individualizacion 2018'!G353</f>
        <v>0</v>
      </c>
      <c r="L60" s="14"/>
    </row>
    <row r="61" spans="1:12" ht="16.5" x14ac:dyDescent="0.25">
      <c r="A61" s="110" t="s">
        <v>32</v>
      </c>
      <c r="B61" s="110"/>
      <c r="C61" s="110"/>
      <c r="D61" s="45">
        <f>'[2]Individualizacion 2022'!H377</f>
        <v>28353262.739999998</v>
      </c>
      <c r="E61" s="19">
        <v>27976133.52</v>
      </c>
      <c r="F61" s="20">
        <f t="shared" si="8"/>
        <v>4.2460228960834213E-3</v>
      </c>
      <c r="G61" s="19">
        <f t="shared" si="9"/>
        <v>377129.21999999881</v>
      </c>
      <c r="H61" s="18">
        <f t="shared" si="7"/>
        <v>1.3480391052980606E-2</v>
      </c>
      <c r="I61" s="10"/>
      <c r="J61" s="46"/>
      <c r="K61" s="14"/>
      <c r="L61" s="14"/>
    </row>
    <row r="62" spans="1:12" ht="16.5" x14ac:dyDescent="0.25">
      <c r="A62" s="93"/>
      <c r="B62" s="93"/>
      <c r="C62" s="93" t="s">
        <v>33</v>
      </c>
      <c r="D62" s="45">
        <f>'[2]Individualizacion 2022'!H378</f>
        <v>56705020.829999998</v>
      </c>
      <c r="E62" s="19">
        <v>55950771.409999996</v>
      </c>
      <c r="F62" s="20">
        <f t="shared" si="8"/>
        <v>8.4918204643656247E-3</v>
      </c>
      <c r="G62" s="19">
        <f t="shared" si="9"/>
        <v>754249.42000000179</v>
      </c>
      <c r="H62" s="18">
        <f t="shared" si="7"/>
        <v>1.3480590186558106E-2</v>
      </c>
      <c r="I62" s="10"/>
      <c r="J62" s="46"/>
      <c r="K62" s="14"/>
      <c r="L62" s="14"/>
    </row>
    <row r="63" spans="1:12" ht="16.5" x14ac:dyDescent="0.25">
      <c r="A63" s="110" t="s">
        <v>34</v>
      </c>
      <c r="B63" s="110"/>
      <c r="C63" s="110"/>
      <c r="D63" s="45">
        <f>'[2]Individualizacion 2022'!H379</f>
        <v>45170866.229999997</v>
      </c>
      <c r="E63" s="19">
        <v>43706805.219999999</v>
      </c>
      <c r="F63" s="20">
        <f t="shared" si="8"/>
        <v>6.7645312642597624E-3</v>
      </c>
      <c r="G63" s="19">
        <f t="shared" si="9"/>
        <v>1464061.0099999979</v>
      </c>
      <c r="H63" s="18">
        <f t="shared" si="7"/>
        <v>3.3497323875094201E-2</v>
      </c>
      <c r="I63" s="10"/>
      <c r="J63" s="46"/>
      <c r="K63" s="14" t="b">
        <f>D63='[3]Individualizacion 2018'!H350</f>
        <v>0</v>
      </c>
      <c r="L63" s="14"/>
    </row>
    <row r="64" spans="1:12" ht="17.25" thickBot="1" x14ac:dyDescent="0.3">
      <c r="A64" s="110" t="s">
        <v>35</v>
      </c>
      <c r="B64" s="110"/>
      <c r="C64" s="110"/>
      <c r="D64" s="49">
        <f>'[2]Individualizacion 2022'!H381</f>
        <v>37900813.780000001</v>
      </c>
      <c r="E64" s="27">
        <v>37431985.399999999</v>
      </c>
      <c r="F64" s="28">
        <f t="shared" si="8"/>
        <v>5.6758096789700915E-3</v>
      </c>
      <c r="G64" s="27">
        <f t="shared" si="9"/>
        <v>468828.38000000268</v>
      </c>
      <c r="H64" s="29">
        <f t="shared" si="7"/>
        <v>1.2524806659066572E-2</v>
      </c>
      <c r="I64" s="10"/>
      <c r="J64" s="46"/>
      <c r="K64" s="14" t="b">
        <f>D64='[3]Individualizacion 2018'!H352</f>
        <v>0</v>
      </c>
      <c r="L64" s="14"/>
    </row>
    <row r="65" spans="1:12" ht="18" thickTop="1" thickBot="1" x14ac:dyDescent="0.3">
      <c r="A65" s="99"/>
      <c r="B65" s="99"/>
      <c r="C65" s="99"/>
      <c r="D65" s="42" t="s">
        <v>36</v>
      </c>
      <c r="E65" s="30" t="s">
        <v>36</v>
      </c>
      <c r="F65" s="50"/>
      <c r="G65" s="51"/>
      <c r="H65" s="44"/>
      <c r="I65" s="10"/>
      <c r="J65" s="46"/>
      <c r="L65" s="14"/>
    </row>
    <row r="66" spans="1:12" ht="17.25" thickTop="1" x14ac:dyDescent="0.25">
      <c r="A66" s="100"/>
      <c r="B66" s="91"/>
      <c r="C66" s="92" t="s">
        <v>37</v>
      </c>
      <c r="D66" s="45">
        <f>D67+D74</f>
        <v>5688471583.8099995</v>
      </c>
      <c r="E66" s="19">
        <v>5482357262.2599993</v>
      </c>
      <c r="F66" s="20">
        <f>D66/D$66</f>
        <v>1</v>
      </c>
      <c r="G66" s="19">
        <f t="shared" ref="G66:G80" si="11">D66-E66</f>
        <v>206114321.55000019</v>
      </c>
      <c r="H66" s="18">
        <f t="shared" ref="H66:H80" si="12">G66/E66</f>
        <v>3.7595930306999627E-2</v>
      </c>
      <c r="I66" s="10"/>
      <c r="J66" s="46"/>
      <c r="K66" s="14" t="b">
        <f>D66=('[3]Individualizacion 2018'!B353+'[3]Individualizacion 2018'!C353)</f>
        <v>0</v>
      </c>
      <c r="L66" s="14"/>
    </row>
    <row r="67" spans="1:12" ht="16.5" x14ac:dyDescent="0.25">
      <c r="A67" s="113" t="s">
        <v>38</v>
      </c>
      <c r="B67" s="113"/>
      <c r="C67" s="113"/>
      <c r="D67" s="45">
        <f>D68+D69+D73</f>
        <v>5377840560.9099998</v>
      </c>
      <c r="E67" s="19">
        <v>5208751849.0299997</v>
      </c>
      <c r="F67" s="20">
        <f t="shared" ref="F67:F80" si="13">D67/D$66</f>
        <v>0.94539288483323203</v>
      </c>
      <c r="G67" s="19">
        <f t="shared" si="11"/>
        <v>169088711.88000011</v>
      </c>
      <c r="H67" s="18">
        <f t="shared" si="12"/>
        <v>3.2462424162419769E-2</v>
      </c>
      <c r="I67" s="10"/>
      <c r="J67" s="46"/>
      <c r="K67" s="14" t="b">
        <f>D67='[3]Individualizacion 2018'!B353</f>
        <v>0</v>
      </c>
      <c r="L67" s="14"/>
    </row>
    <row r="68" spans="1:12" ht="16.5" x14ac:dyDescent="0.25">
      <c r="A68" s="110" t="s">
        <v>39</v>
      </c>
      <c r="B68" s="110"/>
      <c r="C68" s="110"/>
      <c r="D68" s="45">
        <f>+'[2]Individualizacion 2022'!B370</f>
        <v>4632924443.4200001</v>
      </c>
      <c r="E68" s="19">
        <v>4557680151.4499998</v>
      </c>
      <c r="F68" s="20">
        <f t="shared" si="13"/>
        <v>0.81444099265711378</v>
      </c>
      <c r="G68" s="19">
        <f t="shared" si="11"/>
        <v>75244291.970000267</v>
      </c>
      <c r="H68" s="18">
        <f t="shared" si="12"/>
        <v>1.6509340162025571E-2</v>
      </c>
      <c r="I68" s="10"/>
      <c r="J68" s="46"/>
      <c r="K68" s="14" t="b">
        <f>D68='[3]Individualizacion 2018'!B343</f>
        <v>0</v>
      </c>
      <c r="L68" s="14"/>
    </row>
    <row r="69" spans="1:12" ht="16.5" x14ac:dyDescent="0.25">
      <c r="A69" s="113" t="s">
        <v>14</v>
      </c>
      <c r="B69" s="113"/>
      <c r="C69" s="113"/>
      <c r="D69" s="45">
        <f>+D70+D71+D72</f>
        <v>636925800.40999997</v>
      </c>
      <c r="E69" s="19">
        <v>543000178.08000004</v>
      </c>
      <c r="F69" s="20">
        <f t="shared" si="13"/>
        <v>0.1119678266870066</v>
      </c>
      <c r="G69" s="19">
        <f t="shared" si="11"/>
        <v>93925622.329999924</v>
      </c>
      <c r="H69" s="18">
        <f t="shared" si="12"/>
        <v>0.17297530667874272</v>
      </c>
      <c r="I69" s="10"/>
      <c r="J69" s="46"/>
      <c r="K69" s="14" t="b">
        <f>D69='[3]Individualizacion 2018'!B347</f>
        <v>0</v>
      </c>
      <c r="L69" s="14"/>
    </row>
    <row r="70" spans="1:12" ht="16.5" x14ac:dyDescent="0.25">
      <c r="A70" s="94"/>
      <c r="B70" s="94"/>
      <c r="C70" s="94" t="s">
        <v>15</v>
      </c>
      <c r="D70" s="48">
        <f>+'[2]Individualizacion 2022'!B371</f>
        <v>4885598.57</v>
      </c>
      <c r="E70" s="24">
        <v>4926142.5599999996</v>
      </c>
      <c r="F70" s="23">
        <f>D70/D$66</f>
        <v>8.5885962477248517E-4</v>
      </c>
      <c r="G70" s="24">
        <f t="shared" si="11"/>
        <v>-40543.989999999292</v>
      </c>
      <c r="H70" s="25">
        <f t="shared" si="12"/>
        <v>-8.230372853845971E-3</v>
      </c>
      <c r="I70" s="10"/>
      <c r="J70" s="46"/>
      <c r="K70" s="14" t="b">
        <f>D70='[3]Individualizacion 2018'!B344</f>
        <v>0</v>
      </c>
      <c r="L70" s="14"/>
    </row>
    <row r="71" spans="1:12" ht="16.5" x14ac:dyDescent="0.25">
      <c r="A71" s="94"/>
      <c r="B71" s="94"/>
      <c r="C71" s="94" t="s">
        <v>16</v>
      </c>
      <c r="D71" s="48">
        <f>+'[2]Individualizacion 2022'!B372</f>
        <v>13692271.859999999</v>
      </c>
      <c r="E71" s="24">
        <v>26626621.789999999</v>
      </c>
      <c r="F71" s="23">
        <f>D71/D$66</f>
        <v>2.4070212285088447E-3</v>
      </c>
      <c r="G71" s="24">
        <f t="shared" si="11"/>
        <v>-12934349.93</v>
      </c>
      <c r="H71" s="25">
        <f t="shared" si="12"/>
        <v>-0.48576759124800711</v>
      </c>
      <c r="I71" s="10"/>
      <c r="J71" s="46"/>
      <c r="K71" s="14" t="b">
        <f>D71='[3]Individualizacion 2018'!B345</f>
        <v>0</v>
      </c>
      <c r="L71" s="14"/>
    </row>
    <row r="72" spans="1:12" ht="16.5" x14ac:dyDescent="0.25">
      <c r="A72" s="103" t="s">
        <v>17</v>
      </c>
      <c r="B72" s="103"/>
      <c r="C72" s="103"/>
      <c r="D72" s="48">
        <f>+'[2]Individualizacion 2022'!B373</f>
        <v>618347929.98000002</v>
      </c>
      <c r="E72" s="24">
        <v>511447413.73000002</v>
      </c>
      <c r="F72" s="23">
        <f>D72/D$66</f>
        <v>0.10870194583372528</v>
      </c>
      <c r="G72" s="24">
        <f t="shared" si="11"/>
        <v>106900516.25</v>
      </c>
      <c r="H72" s="25">
        <f t="shared" si="12"/>
        <v>0.2090156551391503</v>
      </c>
      <c r="I72" s="10"/>
      <c r="J72" s="46"/>
      <c r="K72" s="14" t="b">
        <f>D72='[3]Individualizacion 2018'!B346</f>
        <v>0</v>
      </c>
      <c r="L72" s="14"/>
    </row>
    <row r="73" spans="1:12" ht="16.5" x14ac:dyDescent="0.25">
      <c r="A73" s="94"/>
      <c r="B73" s="94"/>
      <c r="C73" s="101" t="s">
        <v>18</v>
      </c>
      <c r="D73" s="45">
        <f>+'[2]Individualizacion 2022'!B375</f>
        <v>107990317.08</v>
      </c>
      <c r="E73" s="19">
        <v>108071519.5</v>
      </c>
      <c r="F73" s="20">
        <f t="shared" si="13"/>
        <v>1.8984065489111704E-2</v>
      </c>
      <c r="G73" s="19">
        <f t="shared" si="11"/>
        <v>-81202.420000001788</v>
      </c>
      <c r="H73" s="18">
        <f t="shared" si="12"/>
        <v>-7.5137668440020209E-4</v>
      </c>
      <c r="I73" s="10"/>
      <c r="J73" s="46"/>
      <c r="K73" s="14" t="b">
        <f>D73='[3]Individualizacion 2018'!B348</f>
        <v>0</v>
      </c>
      <c r="L73" s="14"/>
    </row>
    <row r="74" spans="1:12" ht="16.5" x14ac:dyDescent="0.25">
      <c r="A74" s="113" t="s">
        <v>40</v>
      </c>
      <c r="B74" s="113"/>
      <c r="C74" s="113"/>
      <c r="D74" s="45">
        <f>D75+D76+D80</f>
        <v>310631022.89999998</v>
      </c>
      <c r="E74" s="19">
        <v>273605413.22999996</v>
      </c>
      <c r="F74" s="20">
        <f t="shared" si="13"/>
        <v>5.4607115166768028E-2</v>
      </c>
      <c r="G74" s="19">
        <f t="shared" si="11"/>
        <v>37025609.670000017</v>
      </c>
      <c r="H74" s="18">
        <f t="shared" si="12"/>
        <v>0.13532484329495084</v>
      </c>
      <c r="I74" s="10"/>
      <c r="J74" s="46"/>
      <c r="K74" s="14" t="b">
        <f>D74='[3]Individualizacion 2018'!C353</f>
        <v>0</v>
      </c>
      <c r="L74" s="14"/>
    </row>
    <row r="75" spans="1:12" ht="16.5" x14ac:dyDescent="0.25">
      <c r="A75" s="110" t="s">
        <v>39</v>
      </c>
      <c r="B75" s="110"/>
      <c r="C75" s="110"/>
      <c r="D75" s="45">
        <f>+'[2]Individualizacion 2022'!C370</f>
        <v>20870846.93</v>
      </c>
      <c r="E75" s="19">
        <v>19488781.779999997</v>
      </c>
      <c r="F75" s="20">
        <f t="shared" si="13"/>
        <v>3.6689726972356984E-3</v>
      </c>
      <c r="G75" s="19">
        <f t="shared" si="11"/>
        <v>1382065.1500000022</v>
      </c>
      <c r="H75" s="18">
        <f t="shared" si="12"/>
        <v>7.0915933361125782E-2</v>
      </c>
      <c r="I75" s="10"/>
      <c r="J75" s="46"/>
      <c r="K75" s="14" t="b">
        <f>D75='[3]Individualizacion 2018'!C343</f>
        <v>0</v>
      </c>
      <c r="L75" s="14"/>
    </row>
    <row r="76" spans="1:12" ht="16.5" x14ac:dyDescent="0.25">
      <c r="A76" s="113" t="s">
        <v>14</v>
      </c>
      <c r="B76" s="113"/>
      <c r="C76" s="113"/>
      <c r="D76" s="45">
        <f>+D77+D78+D79</f>
        <v>289297826.02999997</v>
      </c>
      <c r="E76" s="19">
        <v>253574392.60999998</v>
      </c>
      <c r="F76" s="20">
        <f t="shared" si="13"/>
        <v>5.0856864057011841E-2</v>
      </c>
      <c r="G76" s="19">
        <f t="shared" si="11"/>
        <v>35723433.419999987</v>
      </c>
      <c r="H76" s="18">
        <f t="shared" si="12"/>
        <v>0.14087949911781114</v>
      </c>
      <c r="I76" s="10"/>
      <c r="J76" s="46"/>
      <c r="K76" s="14" t="b">
        <f>D76='[3]Individualizacion 2018'!C347</f>
        <v>0</v>
      </c>
      <c r="L76" s="14"/>
    </row>
    <row r="77" spans="1:12" ht="18" x14ac:dyDescent="0.25">
      <c r="A77" s="94"/>
      <c r="B77" s="94"/>
      <c r="C77" s="94" t="s">
        <v>20</v>
      </c>
      <c r="D77" s="48">
        <f>+'[2]Individualizacion 2022'!C371</f>
        <v>7233440.6500000004</v>
      </c>
      <c r="E77" s="24">
        <v>7180562.8399999999</v>
      </c>
      <c r="F77" s="23">
        <f>D77/D$66</f>
        <v>1.2715965164679997E-3</v>
      </c>
      <c r="G77" s="24">
        <f t="shared" si="11"/>
        <v>52877.810000000522</v>
      </c>
      <c r="H77" s="25">
        <f>G77/E77</f>
        <v>7.3640202276957613E-3</v>
      </c>
      <c r="I77" s="10"/>
      <c r="J77" s="46"/>
      <c r="K77" s="14" t="b">
        <f>D77='[3]Individualizacion 2018'!C344</f>
        <v>0</v>
      </c>
      <c r="L77" s="14"/>
    </row>
    <row r="78" spans="1:12" ht="16.5" x14ac:dyDescent="0.25">
      <c r="A78" s="94"/>
      <c r="B78" s="94"/>
      <c r="C78" s="94" t="s">
        <v>16</v>
      </c>
      <c r="D78" s="48">
        <f>+'[2]Individualizacion 2022'!C372</f>
        <v>11537241.07</v>
      </c>
      <c r="E78" s="24">
        <v>22636863.82</v>
      </c>
      <c r="F78" s="23">
        <f>D78/D$66</f>
        <v>2.0281794327383523E-3</v>
      </c>
      <c r="G78" s="24">
        <f t="shared" si="11"/>
        <v>-11099622.75</v>
      </c>
      <c r="H78" s="25">
        <f>G78/E78</f>
        <v>-0.49033394547319409</v>
      </c>
      <c r="I78" s="10"/>
      <c r="J78" s="46"/>
      <c r="K78" s="14" t="b">
        <f>D78='[3]Individualizacion 2018'!C345</f>
        <v>0</v>
      </c>
      <c r="L78" s="14"/>
    </row>
    <row r="79" spans="1:12" ht="16.5" x14ac:dyDescent="0.25">
      <c r="A79" s="103" t="s">
        <v>17</v>
      </c>
      <c r="B79" s="103"/>
      <c r="C79" s="103"/>
      <c r="D79" s="48">
        <f>+'[2]Individualizacion 2022'!C373</f>
        <v>270527144.31</v>
      </c>
      <c r="E79" s="24">
        <v>223756965.94999999</v>
      </c>
      <c r="F79" s="23">
        <f>D79/D$66</f>
        <v>4.7557088107805491E-2</v>
      </c>
      <c r="G79" s="24">
        <f t="shared" si="11"/>
        <v>46770178.360000014</v>
      </c>
      <c r="H79" s="25">
        <f>G79/E79</f>
        <v>0.20902222266658338</v>
      </c>
      <c r="I79" s="10"/>
      <c r="J79" s="46"/>
      <c r="K79" s="14" t="b">
        <f>D79='[3]Individualizacion 2018'!C346</f>
        <v>0</v>
      </c>
      <c r="L79" s="14"/>
    </row>
    <row r="80" spans="1:12" ht="17.25" thickBot="1" x14ac:dyDescent="0.3">
      <c r="A80" s="94"/>
      <c r="B80" s="94"/>
      <c r="C80" s="101" t="s">
        <v>18</v>
      </c>
      <c r="D80" s="49">
        <f>+'[2]Individualizacion 2022'!C375</f>
        <v>462349.94</v>
      </c>
      <c r="E80" s="27">
        <v>542238.84</v>
      </c>
      <c r="F80" s="28">
        <f t="shared" si="13"/>
        <v>8.127841252049101E-5</v>
      </c>
      <c r="G80" s="27">
        <f t="shared" si="11"/>
        <v>-79888.899999999965</v>
      </c>
      <c r="H80" s="29">
        <f t="shared" si="12"/>
        <v>-0.14733157071522204</v>
      </c>
      <c r="I80" s="10"/>
      <c r="J80" s="46"/>
      <c r="K80" s="14" t="b">
        <f>D80='[3]Individualizacion 2018'!C348</f>
        <v>0</v>
      </c>
      <c r="L80" s="14"/>
    </row>
    <row r="81" spans="1:12" ht="18" thickTop="1" thickBot="1" x14ac:dyDescent="0.3">
      <c r="A81" s="99"/>
      <c r="B81" s="99"/>
      <c r="C81" s="99"/>
      <c r="D81" s="32" t="s">
        <v>36</v>
      </c>
      <c r="E81" s="30" t="s">
        <v>36</v>
      </c>
      <c r="F81" s="31"/>
      <c r="G81" s="32"/>
      <c r="H81" s="44"/>
      <c r="I81" s="10"/>
      <c r="L81" s="14"/>
    </row>
    <row r="82" spans="1:12" ht="17.25" thickTop="1" x14ac:dyDescent="0.25">
      <c r="A82" s="90"/>
      <c r="B82" s="91"/>
      <c r="C82" s="92" t="s">
        <v>41</v>
      </c>
      <c r="D82" s="15">
        <f>D83+D91+D92+D95+D96</f>
        <v>1011266718815.8601</v>
      </c>
      <c r="E82" s="19">
        <v>993596580472.18994</v>
      </c>
      <c r="F82" s="20">
        <f>D82/D$82</f>
        <v>1</v>
      </c>
      <c r="G82" s="19">
        <f t="shared" ref="G82:G96" si="14">D82-E82</f>
        <v>17670138343.670166</v>
      </c>
      <c r="H82" s="18">
        <f t="shared" ref="H82:H96" si="15">G82/E82</f>
        <v>1.7784016864543489E-2</v>
      </c>
      <c r="I82" s="10"/>
      <c r="J82" s="52" t="b">
        <f>D82='[3]Patrimonio 2018'!$G$169</f>
        <v>0</v>
      </c>
      <c r="K82" s="14" t="b">
        <f>D82='[3]Patrimonio 2018'!G169</f>
        <v>0</v>
      </c>
      <c r="L82" s="14"/>
    </row>
    <row r="83" spans="1:12" ht="16.5" x14ac:dyDescent="0.25">
      <c r="A83" s="110" t="s">
        <v>42</v>
      </c>
      <c r="B83" s="110"/>
      <c r="C83" s="110"/>
      <c r="D83" s="15">
        <f>SUM(D84:D90)</f>
        <v>799139732789.57007</v>
      </c>
      <c r="E83" s="19">
        <v>784367265894.98987</v>
      </c>
      <c r="F83" s="39">
        <f t="shared" ref="F83:F96" si="16">D83/D$82</f>
        <v>0.79023636190195246</v>
      </c>
      <c r="G83" s="19">
        <f t="shared" si="14"/>
        <v>14772466894.5802</v>
      </c>
      <c r="H83" s="18">
        <f t="shared" si="15"/>
        <v>1.8833609632758336E-2</v>
      </c>
      <c r="I83" s="10"/>
      <c r="J83" s="52" t="b">
        <f>D83='[3]Patrimonio 2018'!$G$153</f>
        <v>0</v>
      </c>
      <c r="K83" s="14" t="b">
        <f>D83='[3]Patrimonio 2018'!G153</f>
        <v>0</v>
      </c>
      <c r="L83" s="14"/>
    </row>
    <row r="84" spans="1:12" ht="16.5" x14ac:dyDescent="0.25">
      <c r="A84" s="93"/>
      <c r="B84" s="93"/>
      <c r="C84" s="94" t="s">
        <v>7</v>
      </c>
      <c r="D84" s="53">
        <f>+'[2]Patrimonio 2022'!G154</f>
        <v>9976500614.2399998</v>
      </c>
      <c r="E84" s="22">
        <v>9333940235.8099995</v>
      </c>
      <c r="F84" s="54">
        <f>D84/D$82</f>
        <v>9.8653504843133327E-3</v>
      </c>
      <c r="G84" s="24">
        <f t="shared" si="14"/>
        <v>642560378.43000031</v>
      </c>
      <c r="H84" s="25">
        <f>G84/E84</f>
        <v>6.8841278409389653E-2</v>
      </c>
      <c r="I84" s="10"/>
      <c r="J84" s="52" t="b">
        <f>D84='[3]Patrimonio 2018'!G154</f>
        <v>0</v>
      </c>
      <c r="K84" s="14" t="b">
        <f>D84='[3]Patrimonio 2018'!G154</f>
        <v>0</v>
      </c>
      <c r="L84" s="14"/>
    </row>
    <row r="85" spans="1:12" ht="16.5" x14ac:dyDescent="0.25">
      <c r="A85" s="103" t="s">
        <v>8</v>
      </c>
      <c r="B85" s="103"/>
      <c r="C85" s="103"/>
      <c r="D85" s="53">
        <f>+'[2]Patrimonio 2022'!G155</f>
        <v>192474199838.85999</v>
      </c>
      <c r="E85" s="24">
        <v>188282397056.95001</v>
      </c>
      <c r="F85" s="54">
        <f>D85/D$82</f>
        <v>0.19032980741642236</v>
      </c>
      <c r="G85" s="24">
        <f t="shared" si="14"/>
        <v>4191802781.9099731</v>
      </c>
      <c r="H85" s="25">
        <f t="shared" ref="H85:H90" si="17">G85/E85</f>
        <v>2.2263381215834391E-2</v>
      </c>
      <c r="I85" s="10"/>
      <c r="J85" s="52"/>
      <c r="K85" s="14"/>
      <c r="L85" s="14"/>
    </row>
    <row r="86" spans="1:12" ht="16.5" x14ac:dyDescent="0.25">
      <c r="A86" s="93"/>
      <c r="B86" s="93"/>
      <c r="C86" s="94" t="s">
        <v>9</v>
      </c>
      <c r="D86" s="53">
        <f>+'[2]Patrimonio 2022'!G156</f>
        <v>5681816650.3699999</v>
      </c>
      <c r="E86" s="24">
        <v>5289653775.3699999</v>
      </c>
      <c r="F86" s="54">
        <f>D86/D$82</f>
        <v>5.6185144281452343E-3</v>
      </c>
      <c r="G86" s="24">
        <f t="shared" si="14"/>
        <v>392162875</v>
      </c>
      <c r="H86" s="25">
        <f t="shared" si="17"/>
        <v>7.4137720851601308E-2</v>
      </c>
      <c r="I86" s="10"/>
      <c r="J86" s="52"/>
      <c r="K86" s="14" t="b">
        <f>D86='[3]Patrimonio 2018'!G155</f>
        <v>0</v>
      </c>
      <c r="L86" s="14"/>
    </row>
    <row r="87" spans="1:12" ht="16.5" x14ac:dyDescent="0.25">
      <c r="A87" s="103" t="s">
        <v>10</v>
      </c>
      <c r="B87" s="103"/>
      <c r="C87" s="103"/>
      <c r="D87" s="53">
        <f>+'[2]Patrimonio 2022'!G157</f>
        <v>275866163831.03003</v>
      </c>
      <c r="E87" s="22">
        <v>271721509010.34</v>
      </c>
      <c r="F87" s="54">
        <f t="shared" si="16"/>
        <v>0.27279268535016632</v>
      </c>
      <c r="G87" s="24">
        <f t="shared" si="14"/>
        <v>4144654820.690033</v>
      </c>
      <c r="H87" s="25">
        <f t="shared" si="17"/>
        <v>1.5253318869697259E-2</v>
      </c>
      <c r="I87" s="10"/>
      <c r="J87" s="52" t="b">
        <f>D87='[3]Patrimonio 2018'!G156</f>
        <v>0</v>
      </c>
      <c r="K87" s="14" t="b">
        <f>D87='[3]Patrimonio 2018'!G156</f>
        <v>0</v>
      </c>
      <c r="L87" s="14"/>
    </row>
    <row r="88" spans="1:12" ht="16.5" x14ac:dyDescent="0.25">
      <c r="A88" s="103" t="s">
        <v>11</v>
      </c>
      <c r="B88" s="103"/>
      <c r="C88" s="103"/>
      <c r="D88" s="53">
        <f>+'[2]Patrimonio 2022'!G158</f>
        <v>137396829715.17</v>
      </c>
      <c r="E88" s="24">
        <v>135042681086.23</v>
      </c>
      <c r="F88" s="54">
        <f t="shared" si="16"/>
        <v>0.13586606496459649</v>
      </c>
      <c r="G88" s="24">
        <f t="shared" si="14"/>
        <v>2354148628.9400024</v>
      </c>
      <c r="H88" s="25">
        <f t="shared" si="17"/>
        <v>1.7432626559278595E-2</v>
      </c>
      <c r="I88" s="10"/>
      <c r="J88" s="52" t="b">
        <f>D88='[3]Patrimonio 2018'!G157</f>
        <v>0</v>
      </c>
      <c r="K88" s="14" t="b">
        <f>D88='[3]Patrimonio 2018'!G157</f>
        <v>0</v>
      </c>
      <c r="L88" s="14"/>
    </row>
    <row r="89" spans="1:12" ht="16.5" x14ac:dyDescent="0.25">
      <c r="A89" s="103" t="s">
        <v>12</v>
      </c>
      <c r="B89" s="103"/>
      <c r="C89" s="103"/>
      <c r="D89" s="53">
        <f>+'[2]Patrimonio 2022'!G159</f>
        <v>7919073680.0500002</v>
      </c>
      <c r="E89" s="24">
        <v>7769008761.0799999</v>
      </c>
      <c r="F89" s="54">
        <f t="shared" si="16"/>
        <v>7.8308457429735415E-3</v>
      </c>
      <c r="G89" s="24">
        <f t="shared" si="14"/>
        <v>150064918.97000027</v>
      </c>
      <c r="H89" s="25">
        <f t="shared" si="17"/>
        <v>1.931583855610676E-2</v>
      </c>
      <c r="I89" s="10"/>
      <c r="J89" s="52" t="b">
        <f>D89='[3]Patrimonio 2018'!G158</f>
        <v>0</v>
      </c>
      <c r="K89" s="14" t="b">
        <f>D89='[3]Patrimonio 2018'!G158</f>
        <v>0</v>
      </c>
      <c r="L89" s="14"/>
    </row>
    <row r="90" spans="1:12" ht="16.5" x14ac:dyDescent="0.25">
      <c r="A90" s="103" t="s">
        <v>13</v>
      </c>
      <c r="B90" s="103"/>
      <c r="C90" s="103"/>
      <c r="D90" s="53">
        <f>+'[2]Patrimonio 2022'!G160</f>
        <v>169825148459.85001</v>
      </c>
      <c r="E90" s="24">
        <v>166928075969.20999</v>
      </c>
      <c r="F90" s="54">
        <f t="shared" si="16"/>
        <v>0.1679330935153352</v>
      </c>
      <c r="G90" s="24">
        <f t="shared" si="14"/>
        <v>2897072490.6400146</v>
      </c>
      <c r="H90" s="25">
        <f t="shared" si="17"/>
        <v>1.7355214057426637E-2</v>
      </c>
      <c r="I90" s="10"/>
      <c r="J90" s="52" t="b">
        <f>D90='[3]Patrimonio 2018'!G160</f>
        <v>0</v>
      </c>
      <c r="K90" s="14" t="b">
        <f>D90='[3]Patrimonio 2018'!G160</f>
        <v>0</v>
      </c>
      <c r="L90" s="14"/>
    </row>
    <row r="91" spans="1:12" ht="16.5" x14ac:dyDescent="0.25">
      <c r="A91" s="110" t="s">
        <v>27</v>
      </c>
      <c r="B91" s="110"/>
      <c r="C91" s="110"/>
      <c r="D91" s="15">
        <f>+'[2]Patrimonio 2022'!G167</f>
        <v>59016391797.779999</v>
      </c>
      <c r="E91" s="19">
        <v>57543364975.120003</v>
      </c>
      <c r="F91" s="39">
        <f t="shared" si="16"/>
        <v>5.8358878720823598E-2</v>
      </c>
      <c r="G91" s="19">
        <f t="shared" si="14"/>
        <v>1473026822.659996</v>
      </c>
      <c r="H91" s="18">
        <f t="shared" si="15"/>
        <v>2.5598552036310146E-2</v>
      </c>
      <c r="I91" s="10"/>
      <c r="J91" s="52" t="b">
        <f>D91='[3]Patrimonio 2018'!$G$167</f>
        <v>0</v>
      </c>
      <c r="K91" s="14" t="b">
        <f>D91='[3]Patrimonio 2018'!G167</f>
        <v>0</v>
      </c>
      <c r="L91" s="14"/>
    </row>
    <row r="92" spans="1:12" ht="16.5" x14ac:dyDescent="0.25">
      <c r="A92" s="110" t="s">
        <v>14</v>
      </c>
      <c r="B92" s="110"/>
      <c r="C92" s="110"/>
      <c r="D92" s="15">
        <f>+D93+D94</f>
        <v>44861991294.330002</v>
      </c>
      <c r="E92" s="19">
        <v>44615048905.529999</v>
      </c>
      <c r="F92" s="39">
        <f t="shared" si="16"/>
        <v>4.4362175140956903E-2</v>
      </c>
      <c r="G92" s="19">
        <f t="shared" si="14"/>
        <v>246942388.80000305</v>
      </c>
      <c r="H92" s="18">
        <f>G92/E92</f>
        <v>5.5349572589932705E-3</v>
      </c>
      <c r="I92" s="10"/>
      <c r="J92" s="52" t="b">
        <f>D92='[3]Patrimonio 2018'!$G$164</f>
        <v>0</v>
      </c>
      <c r="K92" s="14" t="b">
        <f>D92='[3]Patrimonio 2018'!G164</f>
        <v>0</v>
      </c>
      <c r="L92" s="14"/>
    </row>
    <row r="93" spans="1:12" ht="16.5" x14ac:dyDescent="0.25">
      <c r="A93" s="110" t="s">
        <v>43</v>
      </c>
      <c r="B93" s="110"/>
      <c r="C93" s="110"/>
      <c r="D93" s="15">
        <f>+'[2]Patrimonio 2022'!G165</f>
        <v>25451790926.400002</v>
      </c>
      <c r="E93" s="19">
        <v>25397498225.389999</v>
      </c>
      <c r="F93" s="39">
        <f t="shared" si="16"/>
        <v>2.5168227583127332E-2</v>
      </c>
      <c r="G93" s="19">
        <f t="shared" si="14"/>
        <v>54292701.010002136</v>
      </c>
      <c r="H93" s="18">
        <f>G93/E93</f>
        <v>2.1377184684956674E-3</v>
      </c>
      <c r="I93" s="10"/>
      <c r="J93" s="52" t="b">
        <f>D93='[3]Patrimonio 2018'!G165</f>
        <v>0</v>
      </c>
      <c r="K93" s="14" t="b">
        <f>D93='[3]Patrimonio 2018'!G165</f>
        <v>0</v>
      </c>
      <c r="L93" s="14"/>
    </row>
    <row r="94" spans="1:12" ht="16.5" x14ac:dyDescent="0.25">
      <c r="A94" s="110" t="s">
        <v>44</v>
      </c>
      <c r="B94" s="110"/>
      <c r="C94" s="110"/>
      <c r="D94" s="15">
        <f>+'[2]Patrimonio 2022'!G166</f>
        <v>19410200367.93</v>
      </c>
      <c r="E94" s="19">
        <v>19217550680.139999</v>
      </c>
      <c r="F94" s="39">
        <f t="shared" si="16"/>
        <v>1.919394755782957E-2</v>
      </c>
      <c r="G94" s="19">
        <f t="shared" si="14"/>
        <v>192649687.79000092</v>
      </c>
      <c r="H94" s="18">
        <f>G94/E94</f>
        <v>1.0024674371697687E-2</v>
      </c>
      <c r="I94" s="10"/>
      <c r="J94" s="52" t="b">
        <f>D94='[3]Patrimonio 2018'!G166</f>
        <v>0</v>
      </c>
      <c r="K94" s="14" t="b">
        <f>D94='[3]Patrimonio 2018'!G166</f>
        <v>0</v>
      </c>
      <c r="L94" s="14"/>
    </row>
    <row r="95" spans="1:12" ht="18" x14ac:dyDescent="0.25">
      <c r="A95" s="110" t="s">
        <v>45</v>
      </c>
      <c r="B95" s="110"/>
      <c r="C95" s="110"/>
      <c r="D95" s="15">
        <f>+'[2]Patrimonio 2022'!G168</f>
        <v>108161112556.88</v>
      </c>
      <c r="E95" s="19">
        <v>106980292517.64999</v>
      </c>
      <c r="F95" s="39">
        <f t="shared" si="16"/>
        <v>0.10695606860624361</v>
      </c>
      <c r="G95" s="19">
        <f t="shared" si="14"/>
        <v>1180820039.230011</v>
      </c>
      <c r="H95" s="18">
        <f t="shared" si="15"/>
        <v>1.1037734254046791E-2</v>
      </c>
      <c r="I95" s="10"/>
      <c r="J95" s="52" t="b">
        <f>D95='[3]Patrimonio 2018'!$G$168</f>
        <v>0</v>
      </c>
      <c r="K95" s="14" t="b">
        <f>D95='[3]Patrimonio 2018'!G168</f>
        <v>0</v>
      </c>
      <c r="L95" s="14"/>
    </row>
    <row r="96" spans="1:12" ht="18.75" thickBot="1" x14ac:dyDescent="0.3">
      <c r="A96" s="110" t="s">
        <v>46</v>
      </c>
      <c r="B96" s="110"/>
      <c r="C96" s="110"/>
      <c r="D96" s="26">
        <f>+'[2]Patrimonio 2022'!G161</f>
        <v>87490377.299999997</v>
      </c>
      <c r="E96" s="27">
        <v>90608178.900000006</v>
      </c>
      <c r="F96" s="55">
        <f t="shared" si="16"/>
        <v>8.6515630023349931E-5</v>
      </c>
      <c r="G96" s="27">
        <f t="shared" si="14"/>
        <v>-3117801.6000000089</v>
      </c>
      <c r="H96" s="29">
        <f t="shared" si="15"/>
        <v>-3.4409714860740993E-2</v>
      </c>
      <c r="I96" s="10"/>
      <c r="J96" s="52" t="b">
        <f>D96='[3]Patrimonio 2018'!$G$161</f>
        <v>0</v>
      </c>
      <c r="K96" s="14" t="b">
        <f>D96='[3]Patrimonio 2018'!G161</f>
        <v>0</v>
      </c>
      <c r="L96" s="14"/>
    </row>
    <row r="97" spans="1:12" ht="18" thickTop="1" thickBot="1" x14ac:dyDescent="0.3">
      <c r="A97" s="99"/>
      <c r="B97" s="99"/>
      <c r="C97" s="99"/>
      <c r="D97" s="43"/>
      <c r="E97" s="30"/>
      <c r="F97" s="43"/>
      <c r="G97" s="32"/>
      <c r="H97" s="44"/>
      <c r="I97" s="10"/>
      <c r="L97" s="14"/>
    </row>
    <row r="98" spans="1:12" ht="18.75" thickTop="1" x14ac:dyDescent="0.25">
      <c r="A98" s="90"/>
      <c r="B98" s="91"/>
      <c r="C98" s="92" t="s">
        <v>47</v>
      </c>
      <c r="D98" s="56"/>
      <c r="E98" s="57"/>
      <c r="F98" s="38"/>
      <c r="G98" s="24"/>
      <c r="H98" s="58"/>
      <c r="I98" s="10"/>
      <c r="L98" s="14"/>
    </row>
    <row r="99" spans="1:12" ht="23.25" customHeight="1" x14ac:dyDescent="0.25">
      <c r="A99" s="110" t="s">
        <v>48</v>
      </c>
      <c r="B99" s="110"/>
      <c r="C99" s="110"/>
      <c r="D99" s="59">
        <f>+'[2]Rentabilidad 2022'!F129</f>
        <v>6.053216067489723E-2</v>
      </c>
      <c r="E99" s="39">
        <v>8.7672458078773954E-2</v>
      </c>
      <c r="F99" s="38" t="s">
        <v>23</v>
      </c>
      <c r="G99" s="39">
        <f>D99-E99</f>
        <v>-2.7140297403876724E-2</v>
      </c>
      <c r="H99" s="60">
        <f t="shared" ref="H99" si="18">G99/E99</f>
        <v>-0.3095646911084789</v>
      </c>
      <c r="I99" s="10"/>
      <c r="K99" s="1" t="b">
        <f>D99='[3]Rentabilidad 2018'!F129</f>
        <v>0</v>
      </c>
      <c r="L99" s="14"/>
    </row>
    <row r="100" spans="1:12" ht="16.5" x14ac:dyDescent="0.25">
      <c r="A100" s="93"/>
      <c r="B100" s="93"/>
      <c r="C100" s="94" t="s">
        <v>7</v>
      </c>
      <c r="D100" s="61">
        <f>+'[2]Rentabilidad 2022'!F117</f>
        <v>6.8370536161678874E-2</v>
      </c>
      <c r="E100" s="54">
        <v>0.10587525072791039</v>
      </c>
      <c r="F100" s="38" t="s">
        <v>23</v>
      </c>
      <c r="G100" s="54">
        <f>D100-E100</f>
        <v>-3.7504714566231515E-2</v>
      </c>
      <c r="H100" s="25">
        <f>G100/E100</f>
        <v>-0.35423495395175181</v>
      </c>
      <c r="I100" s="10"/>
      <c r="K100" s="1" t="b">
        <f>D100='[3]Rentabilidad 2018'!F117</f>
        <v>0</v>
      </c>
      <c r="L100" s="14"/>
    </row>
    <row r="101" spans="1:12" ht="16.5" x14ac:dyDescent="0.25">
      <c r="A101" s="103" t="s">
        <v>8</v>
      </c>
      <c r="B101" s="103"/>
      <c r="C101" s="103"/>
      <c r="D101" s="61">
        <f>+'[2]Rentabilidad 2022'!F118</f>
        <v>6.2958490928391342E-2</v>
      </c>
      <c r="E101" s="54">
        <v>0.10183160535606772</v>
      </c>
      <c r="F101" s="38" t="s">
        <v>23</v>
      </c>
      <c r="G101" s="54">
        <f t="shared" ref="G101:G110" si="19">D101-E101</f>
        <v>-3.8873114427676381E-2</v>
      </c>
      <c r="H101" s="25">
        <f t="shared" ref="H101:H110" si="20">G101/E101</f>
        <v>-0.38173918884762131</v>
      </c>
      <c r="I101" s="10"/>
      <c r="L101" s="14"/>
    </row>
    <row r="102" spans="1:12" ht="16.5" x14ac:dyDescent="0.25">
      <c r="A102" s="93"/>
      <c r="B102" s="93"/>
      <c r="C102" s="94" t="s">
        <v>9</v>
      </c>
      <c r="D102" s="61">
        <f>+'[2]Rentabilidad 2022'!F119</f>
        <v>7.4450707643326508E-2</v>
      </c>
      <c r="E102" s="54">
        <v>9.7256047531790735E-2</v>
      </c>
      <c r="F102" s="38" t="s">
        <v>23</v>
      </c>
      <c r="G102" s="54">
        <f t="shared" si="19"/>
        <v>-2.2805339888464227E-2</v>
      </c>
      <c r="H102" s="25">
        <f t="shared" si="20"/>
        <v>-0.2344876279391232</v>
      </c>
      <c r="I102" s="10"/>
      <c r="K102" s="1" t="b">
        <f>D102='[3]Rentabilidad 2018'!F118</f>
        <v>0</v>
      </c>
      <c r="L102" s="14"/>
    </row>
    <row r="103" spans="1:12" ht="16.5" x14ac:dyDescent="0.25">
      <c r="A103" s="103" t="s">
        <v>10</v>
      </c>
      <c r="B103" s="103"/>
      <c r="C103" s="103"/>
      <c r="D103" s="61">
        <f>+'[2]Rentabilidad 2022'!F120</f>
        <v>4.8043519398639711E-2</v>
      </c>
      <c r="E103" s="54">
        <v>7.8020265226164121E-2</v>
      </c>
      <c r="F103" s="38" t="s">
        <v>23</v>
      </c>
      <c r="G103" s="54">
        <f t="shared" si="19"/>
        <v>-2.9976745827524409E-2</v>
      </c>
      <c r="H103" s="25">
        <f t="shared" si="20"/>
        <v>-0.38421743044102979</v>
      </c>
      <c r="I103" s="10"/>
      <c r="K103" s="1" t="b">
        <f>D103='[3]Rentabilidad 2018'!F119</f>
        <v>0</v>
      </c>
      <c r="L103" s="14"/>
    </row>
    <row r="104" spans="1:12" ht="16.5" x14ac:dyDescent="0.25">
      <c r="A104" s="103" t="s">
        <v>11</v>
      </c>
      <c r="B104" s="103"/>
      <c r="C104" s="103"/>
      <c r="D104" s="61">
        <f>+'[2]Rentabilidad 2022'!F121</f>
        <v>6.1740296505523373E-2</v>
      </c>
      <c r="E104" s="54">
        <v>8.5692876133283344E-2</v>
      </c>
      <c r="F104" s="38" t="s">
        <v>23</v>
      </c>
      <c r="G104" s="54">
        <f t="shared" si="19"/>
        <v>-2.3952579627759971E-2</v>
      </c>
      <c r="H104" s="25">
        <f>G104/E104</f>
        <v>-0.27951657954046338</v>
      </c>
      <c r="I104" s="10"/>
      <c r="K104" s="1" t="b">
        <f>D104='[3]Rentabilidad 2018'!F120</f>
        <v>0</v>
      </c>
      <c r="L104" s="14"/>
    </row>
    <row r="105" spans="1:12" ht="16.5" x14ac:dyDescent="0.25">
      <c r="A105" s="103" t="s">
        <v>12</v>
      </c>
      <c r="B105" s="103"/>
      <c r="C105" s="103"/>
      <c r="D105" s="61">
        <f>+'[2]Rentabilidad 2022'!F122</f>
        <v>4.8697953538965999E-2</v>
      </c>
      <c r="E105" s="54">
        <v>7.0654083701583437E-2</v>
      </c>
      <c r="F105" s="38" t="s">
        <v>23</v>
      </c>
      <c r="G105" s="54">
        <f t="shared" si="19"/>
        <v>-2.1956130162617438E-2</v>
      </c>
      <c r="H105" s="25">
        <f>G105/E105</f>
        <v>-0.31075528847493039</v>
      </c>
      <c r="I105" s="10"/>
      <c r="K105" s="1" t="b">
        <f>D105='[3]Rentabilidad 2018'!F121</f>
        <v>0</v>
      </c>
    </row>
    <row r="106" spans="1:12" ht="16.5" x14ac:dyDescent="0.25">
      <c r="A106" s="103" t="s">
        <v>13</v>
      </c>
      <c r="B106" s="103"/>
      <c r="C106" s="103"/>
      <c r="D106" s="61">
        <f>+'[2]Rentabilidad 2022'!F123</f>
        <v>4.3540561609250572E-2</v>
      </c>
      <c r="E106" s="54">
        <v>7.2713163053901075E-2</v>
      </c>
      <c r="F106" s="38" t="s">
        <v>23</v>
      </c>
      <c r="G106" s="54">
        <f t="shared" si="19"/>
        <v>-2.9172601444650503E-2</v>
      </c>
      <c r="H106" s="25">
        <f t="shared" si="20"/>
        <v>-0.4012011060916898</v>
      </c>
      <c r="I106" s="10"/>
      <c r="K106" s="1" t="b">
        <f>D106='[3]Rentabilidad 2018'!F123</f>
        <v>0</v>
      </c>
      <c r="L106" s="14"/>
    </row>
    <row r="107" spans="1:12" ht="16.5" x14ac:dyDescent="0.25">
      <c r="A107" s="103" t="s">
        <v>27</v>
      </c>
      <c r="B107" s="103"/>
      <c r="C107" s="103"/>
      <c r="D107" s="61">
        <f>+'[2]Rentabilidad 2022'!F127</f>
        <v>7.3581974359225422E-2</v>
      </c>
      <c r="E107" s="54">
        <v>0.11028482207388102</v>
      </c>
      <c r="F107" s="38" t="s">
        <v>23</v>
      </c>
      <c r="G107" s="54">
        <f t="shared" si="19"/>
        <v>-3.6702847714655595E-2</v>
      </c>
      <c r="H107" s="25">
        <f>G107/E107</f>
        <v>-0.33280053432980972</v>
      </c>
      <c r="I107" s="10"/>
      <c r="K107" s="62" t="b">
        <f>D107='[3]Rentabilidad 2018'!F127</f>
        <v>0</v>
      </c>
      <c r="L107" s="14"/>
    </row>
    <row r="108" spans="1:12" ht="16.5" x14ac:dyDescent="0.25">
      <c r="A108" s="103" t="s">
        <v>43</v>
      </c>
      <c r="B108" s="103"/>
      <c r="C108" s="103"/>
      <c r="D108" s="61">
        <f>+'[2]Rentabilidad 2022'!F125</f>
        <v>6.7164710412924489E-2</v>
      </c>
      <c r="E108" s="54">
        <v>9.4370029837948621E-2</v>
      </c>
      <c r="F108" s="38" t="s">
        <v>23</v>
      </c>
      <c r="G108" s="54">
        <f t="shared" si="19"/>
        <v>-2.7205319425024133E-2</v>
      </c>
      <c r="H108" s="25">
        <f t="shared" si="20"/>
        <v>-0.28828346744979172</v>
      </c>
      <c r="I108" s="10"/>
      <c r="K108" s="1" t="b">
        <f>D108='[3]Rentabilidad 2018'!F125</f>
        <v>0</v>
      </c>
      <c r="L108" s="14"/>
    </row>
    <row r="109" spans="1:12" ht="16.5" x14ac:dyDescent="0.25">
      <c r="A109" s="103" t="s">
        <v>44</v>
      </c>
      <c r="B109" s="103"/>
      <c r="C109" s="103"/>
      <c r="D109" s="61">
        <f>+'[2]Rentabilidad 2022'!F126</f>
        <v>7.0239691060947518E-2</v>
      </c>
      <c r="E109" s="54">
        <v>0.1017578590046455</v>
      </c>
      <c r="F109" s="38" t="s">
        <v>23</v>
      </c>
      <c r="G109" s="54">
        <f t="shared" si="19"/>
        <v>-3.1518167943697981E-2</v>
      </c>
      <c r="H109" s="25">
        <f t="shared" si="20"/>
        <v>-0.30973694073358105</v>
      </c>
      <c r="I109" s="10"/>
      <c r="K109" s="1" t="b">
        <f>D109='[3]Rentabilidad 2018'!F126</f>
        <v>0</v>
      </c>
      <c r="L109" s="14"/>
    </row>
    <row r="110" spans="1:12" ht="18.75" thickBot="1" x14ac:dyDescent="0.3">
      <c r="A110" s="103" t="s">
        <v>49</v>
      </c>
      <c r="B110" s="103"/>
      <c r="C110" s="103"/>
      <c r="D110" s="63">
        <f>+'[2]Rentabilidad 2022'!F128</f>
        <v>0.10220000000000001</v>
      </c>
      <c r="E110" s="64">
        <v>9.6000000000000002E-2</v>
      </c>
      <c r="F110" s="65" t="s">
        <v>23</v>
      </c>
      <c r="G110" s="54">
        <f t="shared" si="19"/>
        <v>6.2000000000000111E-3</v>
      </c>
      <c r="H110" s="25">
        <f t="shared" si="20"/>
        <v>6.4583333333333451E-2</v>
      </c>
      <c r="I110" s="10"/>
      <c r="K110" s="1" t="b">
        <f>D110='[3]Rentabilidad 2018'!F128</f>
        <v>0</v>
      </c>
      <c r="L110" s="14"/>
    </row>
    <row r="111" spans="1:12" ht="18" thickTop="1" thickBot="1" x14ac:dyDescent="0.3">
      <c r="A111" s="99"/>
      <c r="B111" s="99"/>
      <c r="C111" s="99"/>
      <c r="D111" s="43"/>
      <c r="E111" s="30"/>
      <c r="F111" s="43"/>
      <c r="G111" s="32"/>
      <c r="H111" s="44"/>
      <c r="I111" s="10"/>
      <c r="L111" s="14"/>
    </row>
    <row r="112" spans="1:12" ht="17.25" thickTop="1" x14ac:dyDescent="0.25">
      <c r="A112" s="90"/>
      <c r="B112" s="91"/>
      <c r="C112" s="92" t="s">
        <v>50</v>
      </c>
      <c r="D112" s="56"/>
      <c r="E112" s="57"/>
      <c r="F112" s="38"/>
      <c r="G112" s="24"/>
      <c r="H112" s="25"/>
      <c r="I112" s="10"/>
      <c r="L112" s="14"/>
    </row>
    <row r="113" spans="1:12" ht="16.5" x14ac:dyDescent="0.25">
      <c r="A113" s="114" t="s">
        <v>51</v>
      </c>
      <c r="B113" s="114"/>
      <c r="C113" s="114"/>
      <c r="D113" s="15">
        <f>+'[2]Beneficios 2022'!B12</f>
        <v>22111</v>
      </c>
      <c r="E113" s="24">
        <v>21616</v>
      </c>
      <c r="F113" s="38" t="s">
        <v>23</v>
      </c>
      <c r="G113" s="24">
        <f>D113-E113</f>
        <v>495</v>
      </c>
      <c r="H113" s="58">
        <f>G113/E113</f>
        <v>2.2899703923019984E-2</v>
      </c>
      <c r="I113" s="10"/>
      <c r="K113" s="1" t="b">
        <f>D113='[3]Beneficios 2018'!B12</f>
        <v>0</v>
      </c>
      <c r="L113" s="14"/>
    </row>
    <row r="114" spans="1:12" ht="17.25" thickBot="1" x14ac:dyDescent="0.3">
      <c r="A114" s="114" t="s">
        <v>52</v>
      </c>
      <c r="B114" s="114"/>
      <c r="C114" s="114"/>
      <c r="D114" s="26">
        <f>+'[2]Beneficios 2022'!C12</f>
        <v>14777</v>
      </c>
      <c r="E114" s="66">
        <v>14408</v>
      </c>
      <c r="F114" s="65" t="s">
        <v>23</v>
      </c>
      <c r="G114" s="66">
        <f>D114-E114</f>
        <v>369</v>
      </c>
      <c r="H114" s="67">
        <f>G114/E114</f>
        <v>2.5610771793448086E-2</v>
      </c>
      <c r="I114" s="10"/>
      <c r="K114" s="1" t="b">
        <f>D114='[3]Beneficios 2018'!C12</f>
        <v>0</v>
      </c>
      <c r="L114" s="14"/>
    </row>
    <row r="115" spans="1:12" ht="18" thickTop="1" thickBot="1" x14ac:dyDescent="0.3">
      <c r="A115" s="102"/>
      <c r="B115" s="102"/>
      <c r="C115" s="102"/>
      <c r="D115" s="68"/>
      <c r="E115" s="30"/>
      <c r="F115" s="69"/>
      <c r="G115" s="32"/>
      <c r="H115" s="33"/>
      <c r="I115" s="10"/>
      <c r="L115" s="14"/>
    </row>
    <row r="116" spans="1:12" ht="17.25" thickTop="1" x14ac:dyDescent="0.25">
      <c r="A116" s="90"/>
      <c r="B116" s="91"/>
      <c r="C116" s="92" t="s">
        <v>53</v>
      </c>
      <c r="D116" s="56"/>
      <c r="E116" s="57"/>
      <c r="F116" s="38"/>
      <c r="G116" s="24"/>
      <c r="H116" s="25"/>
      <c r="I116" s="10"/>
      <c r="K116" s="1" t="b">
        <f>D117='[3]Beneficios 2018'!F12</f>
        <v>0</v>
      </c>
      <c r="L116" s="14"/>
    </row>
    <row r="117" spans="1:12" ht="16.5" x14ac:dyDescent="0.25">
      <c r="A117" s="114" t="s">
        <v>51</v>
      </c>
      <c r="B117" s="114"/>
      <c r="C117" s="114"/>
      <c r="D117" s="15">
        <v>33412</v>
      </c>
      <c r="E117" s="24">
        <v>32288</v>
      </c>
      <c r="F117" s="38" t="s">
        <v>23</v>
      </c>
      <c r="G117" s="24">
        <f>D117-E117</f>
        <v>1124</v>
      </c>
      <c r="H117" s="25">
        <f>G117/E117</f>
        <v>3.4811694747274531E-2</v>
      </c>
      <c r="I117" s="10"/>
      <c r="K117" s="1" t="b">
        <f>D118='[3]Beneficios 2018'!G12</f>
        <v>0</v>
      </c>
      <c r="L117" s="14"/>
    </row>
    <row r="118" spans="1:12" ht="16.5" x14ac:dyDescent="0.25">
      <c r="A118" s="114" t="s">
        <v>52</v>
      </c>
      <c r="B118" s="114"/>
      <c r="C118" s="114"/>
      <c r="D118" s="15">
        <v>12521</v>
      </c>
      <c r="E118" s="24">
        <v>12189</v>
      </c>
      <c r="F118" s="38" t="s">
        <v>23</v>
      </c>
      <c r="G118" s="24">
        <f>D118-E118</f>
        <v>332</v>
      </c>
      <c r="H118" s="70">
        <f>G118/E118</f>
        <v>2.7237673312002626E-2</v>
      </c>
      <c r="I118" s="10"/>
      <c r="L118" s="14"/>
    </row>
    <row r="119" spans="1:12" ht="17.25" thickBot="1" x14ac:dyDescent="0.3">
      <c r="A119" s="97"/>
      <c r="B119" s="97"/>
      <c r="C119" s="97"/>
      <c r="D119" s="26"/>
      <c r="E119" s="66"/>
      <c r="F119" s="65"/>
      <c r="G119" s="66"/>
      <c r="H119" s="67"/>
      <c r="I119" s="10"/>
      <c r="L119" s="14"/>
    </row>
    <row r="120" spans="1:12" ht="18" thickTop="1" thickBot="1" x14ac:dyDescent="0.3">
      <c r="A120" s="90"/>
      <c r="B120" s="91"/>
      <c r="C120" s="92" t="s">
        <v>54</v>
      </c>
      <c r="D120" s="71"/>
      <c r="E120" s="72"/>
      <c r="F120" s="73"/>
      <c r="G120" s="74"/>
      <c r="H120" s="33"/>
      <c r="I120" s="10"/>
      <c r="L120" s="14"/>
    </row>
    <row r="121" spans="1:12" ht="17.25" thickTop="1" x14ac:dyDescent="0.25">
      <c r="A121" s="114" t="s">
        <v>55</v>
      </c>
      <c r="B121" s="114"/>
      <c r="C121" s="114"/>
      <c r="D121" s="15">
        <f>+'[2]Beneficios 2022'!B29</f>
        <v>206308</v>
      </c>
      <c r="E121" s="24">
        <v>200061</v>
      </c>
      <c r="F121" s="38" t="s">
        <v>23</v>
      </c>
      <c r="G121" s="24">
        <f>D121-E121</f>
        <v>6247</v>
      </c>
      <c r="H121" s="25">
        <f>G121/E121</f>
        <v>3.1225476229749926E-2</v>
      </c>
      <c r="I121" s="10"/>
      <c r="K121" s="1" t="b">
        <f>D121='[3]Beneficios 2018'!B29</f>
        <v>0</v>
      </c>
      <c r="L121" s="14"/>
    </row>
    <row r="122" spans="1:12" ht="16.5" x14ac:dyDescent="0.25">
      <c r="A122" s="114" t="s">
        <v>56</v>
      </c>
      <c r="B122" s="114"/>
      <c r="C122" s="114"/>
      <c r="D122" s="15">
        <f>+'[2]Beneficios 2022'!C29</f>
        <v>41</v>
      </c>
      <c r="E122" s="24">
        <v>39</v>
      </c>
      <c r="F122" s="38" t="s">
        <v>23</v>
      </c>
      <c r="G122" s="24">
        <f>D122-E122</f>
        <v>2</v>
      </c>
      <c r="H122" s="25">
        <f>G122/E122</f>
        <v>5.128205128205128E-2</v>
      </c>
      <c r="I122" s="10"/>
      <c r="K122" s="1" t="b">
        <f>D122='[3]Beneficios 2018'!C29</f>
        <v>0</v>
      </c>
      <c r="L122" s="14"/>
    </row>
    <row r="123" spans="1:12" ht="16.5" x14ac:dyDescent="0.25">
      <c r="A123" s="114" t="s">
        <v>57</v>
      </c>
      <c r="B123" s="114"/>
      <c r="C123" s="114"/>
      <c r="D123" s="15">
        <f>+'[2]Beneficios 2022'!D29</f>
        <v>195729</v>
      </c>
      <c r="E123" s="24">
        <v>189519</v>
      </c>
      <c r="F123" s="38" t="s">
        <v>23</v>
      </c>
      <c r="G123" s="24">
        <f>D123-E123</f>
        <v>6210</v>
      </c>
      <c r="H123" s="25">
        <f>G123/E123</f>
        <v>3.276716318680449E-2</v>
      </c>
      <c r="I123" s="10"/>
      <c r="K123" s="1" t="b">
        <f>D123='[3]Beneficios 2018'!D29</f>
        <v>0</v>
      </c>
    </row>
    <row r="124" spans="1:12" ht="17.25" thickBot="1" x14ac:dyDescent="0.3">
      <c r="A124" s="114" t="s">
        <v>58</v>
      </c>
      <c r="B124" s="114"/>
      <c r="C124" s="114"/>
      <c r="D124" s="15">
        <f>+'[2]Beneficios 2022'!E29</f>
        <v>38990164265.25</v>
      </c>
      <c r="E124" s="24">
        <v>36673327606.299995</v>
      </c>
      <c r="F124" s="75" t="s">
        <v>23</v>
      </c>
      <c r="G124" s="24">
        <f>D124-E124</f>
        <v>2316836658.9500046</v>
      </c>
      <c r="H124" s="25">
        <f>G124/E124</f>
        <v>6.3174977842806998E-2</v>
      </c>
      <c r="I124" s="10"/>
    </row>
    <row r="125" spans="1:12" ht="15.75" customHeight="1" thickTop="1" thickBot="1" x14ac:dyDescent="0.25">
      <c r="A125" s="76" t="s">
        <v>59</v>
      </c>
      <c r="B125" s="77"/>
      <c r="C125" s="77"/>
      <c r="D125" s="77"/>
      <c r="E125" s="77"/>
      <c r="F125" s="77"/>
      <c r="G125" s="77"/>
      <c r="H125" s="78"/>
      <c r="I125" s="79"/>
    </row>
    <row r="126" spans="1:12" ht="15.75" customHeight="1" thickTop="1" thickBot="1" x14ac:dyDescent="0.35">
      <c r="A126" s="80" t="s">
        <v>60</v>
      </c>
      <c r="B126" s="76"/>
      <c r="C126" s="76"/>
      <c r="D126" s="76"/>
      <c r="E126" s="81"/>
      <c r="F126" s="76"/>
      <c r="G126" s="76"/>
      <c r="H126" s="82"/>
      <c r="I126" s="83"/>
    </row>
    <row r="127" spans="1:12" ht="17.25" customHeight="1" thickTop="1" x14ac:dyDescent="0.2">
      <c r="A127" s="116" t="s">
        <v>61</v>
      </c>
      <c r="B127" s="116"/>
      <c r="C127" s="116"/>
      <c r="D127" s="116"/>
      <c r="E127" s="116"/>
      <c r="F127" s="116"/>
      <c r="G127" s="116"/>
      <c r="H127" s="116"/>
      <c r="I127" s="84"/>
    </row>
    <row r="128" spans="1:12" ht="15.75" customHeight="1" x14ac:dyDescent="0.2">
      <c r="A128" s="116" t="s">
        <v>62</v>
      </c>
      <c r="B128" s="116"/>
      <c r="C128" s="116"/>
      <c r="D128" s="116"/>
      <c r="E128" s="116"/>
      <c r="F128" s="116"/>
      <c r="G128" s="116"/>
      <c r="H128" s="116"/>
      <c r="I128" s="85"/>
    </row>
    <row r="129" spans="1:9" ht="14.25" customHeight="1" x14ac:dyDescent="0.2">
      <c r="A129" s="115" t="s">
        <v>63</v>
      </c>
      <c r="B129" s="115"/>
      <c r="C129" s="115"/>
      <c r="D129" s="115"/>
      <c r="E129" s="115"/>
      <c r="F129" s="115"/>
      <c r="G129" s="115"/>
      <c r="H129" s="115"/>
      <c r="I129" s="86"/>
    </row>
    <row r="130" spans="1:9" ht="26.25" customHeight="1" x14ac:dyDescent="0.2">
      <c r="A130" s="117" t="s">
        <v>64</v>
      </c>
      <c r="B130" s="117"/>
      <c r="C130" s="117"/>
      <c r="D130" s="117"/>
      <c r="E130" s="117"/>
      <c r="F130" s="117"/>
      <c r="G130" s="117"/>
      <c r="H130" s="117"/>
      <c r="I130" s="84"/>
    </row>
    <row r="131" spans="1:9" ht="19.5" customHeight="1" x14ac:dyDescent="0.2">
      <c r="A131" s="117" t="s">
        <v>65</v>
      </c>
      <c r="B131" s="117"/>
      <c r="C131" s="117"/>
      <c r="D131" s="117"/>
      <c r="E131" s="117"/>
      <c r="F131" s="117"/>
      <c r="G131" s="117"/>
      <c r="H131" s="117"/>
      <c r="I131" s="84"/>
    </row>
    <row r="132" spans="1:9" ht="15.75" customHeight="1" x14ac:dyDescent="0.2">
      <c r="A132" s="115" t="s">
        <v>66</v>
      </c>
      <c r="B132" s="115"/>
      <c r="C132" s="115"/>
      <c r="D132" s="115"/>
      <c r="E132" s="115"/>
      <c r="F132" s="115"/>
      <c r="G132" s="115"/>
      <c r="H132" s="115"/>
      <c r="I132" s="84"/>
    </row>
    <row r="133" spans="1:9" ht="25.5" customHeight="1" x14ac:dyDescent="0.2">
      <c r="A133" s="115" t="s">
        <v>67</v>
      </c>
      <c r="B133" s="115"/>
      <c r="C133" s="115"/>
      <c r="D133" s="115"/>
      <c r="E133" s="115"/>
      <c r="F133" s="115"/>
      <c r="G133" s="115"/>
      <c r="H133" s="115"/>
      <c r="I133" s="84"/>
    </row>
    <row r="134" spans="1:9" ht="18" customHeight="1" x14ac:dyDescent="0.2">
      <c r="A134" s="115" t="s">
        <v>68</v>
      </c>
      <c r="B134" s="115"/>
      <c r="C134" s="115"/>
      <c r="D134" s="115"/>
      <c r="E134" s="115"/>
      <c r="F134" s="115"/>
      <c r="G134" s="115"/>
      <c r="H134" s="115"/>
      <c r="I134" s="84"/>
    </row>
    <row r="135" spans="1:9" ht="16.5" customHeight="1" x14ac:dyDescent="0.2">
      <c r="A135" s="115" t="s">
        <v>69</v>
      </c>
      <c r="B135" s="115"/>
      <c r="C135" s="115"/>
      <c r="D135" s="115"/>
      <c r="E135" s="115"/>
      <c r="F135" s="115"/>
      <c r="G135" s="115"/>
      <c r="H135" s="115"/>
      <c r="I135" s="84"/>
    </row>
    <row r="136" spans="1:9" ht="26.25" customHeight="1" x14ac:dyDescent="0.2">
      <c r="A136" s="115" t="s">
        <v>70</v>
      </c>
      <c r="B136" s="115"/>
      <c r="C136" s="115"/>
      <c r="D136" s="115"/>
      <c r="E136" s="115"/>
      <c r="F136" s="115"/>
      <c r="G136" s="115"/>
      <c r="H136" s="87"/>
      <c r="I136" s="84"/>
    </row>
    <row r="137" spans="1:9" ht="27" customHeight="1" x14ac:dyDescent="0.2">
      <c r="A137" s="115" t="s">
        <v>71</v>
      </c>
      <c r="B137" s="115"/>
      <c r="C137" s="115"/>
      <c r="D137" s="115"/>
      <c r="E137" s="115"/>
      <c r="F137" s="115"/>
      <c r="G137" s="115"/>
      <c r="H137" s="87"/>
      <c r="I137" s="84"/>
    </row>
    <row r="138" spans="1:9" x14ac:dyDescent="0.2">
      <c r="A138" s="88" t="s">
        <v>72</v>
      </c>
    </row>
    <row r="139" spans="1:9" x14ac:dyDescent="0.2">
      <c r="B139" s="89"/>
      <c r="C139" s="89"/>
      <c r="D139" s="89"/>
      <c r="E139" s="89"/>
      <c r="F139" s="89"/>
      <c r="G139" s="89"/>
      <c r="H139" s="89"/>
    </row>
  </sheetData>
  <mergeCells count="72">
    <mergeCell ref="A137:G137"/>
    <mergeCell ref="A124:C124"/>
    <mergeCell ref="A127:H127"/>
    <mergeCell ref="A128:H128"/>
    <mergeCell ref="A129:H129"/>
    <mergeCell ref="A130:H130"/>
    <mergeCell ref="A131:H131"/>
    <mergeCell ref="A132:H132"/>
    <mergeCell ref="A133:H133"/>
    <mergeCell ref="A134:H134"/>
    <mergeCell ref="A135:H135"/>
    <mergeCell ref="A136:G136"/>
    <mergeCell ref="A123:C123"/>
    <mergeCell ref="A106:C106"/>
    <mergeCell ref="A107:C107"/>
    <mergeCell ref="A108:C108"/>
    <mergeCell ref="A109:C109"/>
    <mergeCell ref="A110:C110"/>
    <mergeCell ref="A113:C113"/>
    <mergeCell ref="A114:C114"/>
    <mergeCell ref="A117:C117"/>
    <mergeCell ref="A118:C118"/>
    <mergeCell ref="A121:C121"/>
    <mergeCell ref="A122:C122"/>
    <mergeCell ref="A105:C105"/>
    <mergeCell ref="A90:C90"/>
    <mergeCell ref="A91:C91"/>
    <mergeCell ref="A92:C92"/>
    <mergeCell ref="A93:C93"/>
    <mergeCell ref="A94:C94"/>
    <mergeCell ref="A95:C95"/>
    <mergeCell ref="A96:C96"/>
    <mergeCell ref="A99:C99"/>
    <mergeCell ref="A101:C101"/>
    <mergeCell ref="A103:C103"/>
    <mergeCell ref="A104:C104"/>
    <mergeCell ref="A89:C89"/>
    <mergeCell ref="A68:C68"/>
    <mergeCell ref="A69:C69"/>
    <mergeCell ref="A72:C72"/>
    <mergeCell ref="A74:C74"/>
    <mergeCell ref="A75:C75"/>
    <mergeCell ref="A76:C76"/>
    <mergeCell ref="A79:C79"/>
    <mergeCell ref="A83:C83"/>
    <mergeCell ref="A85:C85"/>
    <mergeCell ref="A87:C87"/>
    <mergeCell ref="A88:C88"/>
    <mergeCell ref="A67:C67"/>
    <mergeCell ref="A49:C49"/>
    <mergeCell ref="A50:C50"/>
    <mergeCell ref="A51:C51"/>
    <mergeCell ref="A56:C56"/>
    <mergeCell ref="A57:C57"/>
    <mergeCell ref="A58:C58"/>
    <mergeCell ref="A59:C59"/>
    <mergeCell ref="A60:C60"/>
    <mergeCell ref="A61:C61"/>
    <mergeCell ref="A63:C63"/>
    <mergeCell ref="A64:C64"/>
    <mergeCell ref="A48:C48"/>
    <mergeCell ref="D6:D7"/>
    <mergeCell ref="E6:E7"/>
    <mergeCell ref="F6:F7"/>
    <mergeCell ref="G6:H6"/>
    <mergeCell ref="A9:C9"/>
    <mergeCell ref="A24:C24"/>
    <mergeCell ref="A39:C39"/>
    <mergeCell ref="A40:C40"/>
    <mergeCell ref="A43:C43"/>
    <mergeCell ref="A45:C45"/>
    <mergeCell ref="A47:C47"/>
  </mergeCells>
  <printOptions horizontalCentered="1" verticalCentered="1"/>
  <pageMargins left="0.70866141732283472" right="0.70866141732283472" top="0" bottom="0" header="0.31496062992125984" footer="0.31496062992125984"/>
  <pageSetup paperSize="5" scale="41"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C6CF2520-51D8-4F51-AA5A-C5F0A0E67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062D4-97E5-4C5D-8FE8-688DE18EC1CA}">
  <ds:schemaRefs>
    <ds:schemaRef ds:uri="http://schemas.microsoft.com/sharepoint/v3/contenttype/forms"/>
  </ds:schemaRefs>
</ds:datastoreItem>
</file>

<file path=customXml/itemProps3.xml><?xml version="1.0" encoding="utf-8"?>
<ds:datastoreItem xmlns:ds="http://schemas.openxmlformats.org/officeDocument/2006/customXml" ds:itemID="{47EEE968-C9B9-4F89-9432-261F5E9A66ED}">
  <ds:schemaRefs>
    <ds:schemaRef ds:uri="http://purl.org/dc/terms/"/>
    <ds:schemaRef ds:uri="http://schemas.microsoft.com/office/2006/documentManagement/types"/>
    <ds:schemaRef ds:uri="244e2f5b-9846-4671-8ae8-9e2b684eca7d"/>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8489dc2-50cf-493e-a704-cb1420394a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Agosto 2022</vt:lpstr>
      <vt:lpstr>'RM Agosto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ctavarez</dc:creator>
  <cp:lastModifiedBy>Cinthia Tavarez</cp:lastModifiedBy>
  <cp:lastPrinted>2022-09-09T19:28:17Z</cp:lastPrinted>
  <dcterms:created xsi:type="dcterms:W3CDTF">2022-09-09T19:25:10Z</dcterms:created>
  <dcterms:modified xsi:type="dcterms:W3CDTF">2022-09-13T20:15:30Z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y fmtid="{D5CDD505-2E9C-101B-9397-08002B2CF9AE}" pid="3" name="MediaServiceImageTags">
    <vt:lpwstr/>
  </property>
</Properties>
</file>