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Mensual/2022/"/>
    </mc:Choice>
  </mc:AlternateContent>
  <xr:revisionPtr revIDLastSave="5" documentId="8_{B748A91A-4F0D-44E8-9CEB-BFFB4723EC7F}" xr6:coauthVersionLast="47" xr6:coauthVersionMax="47" xr10:uidLastSave="{88C6199F-F28F-4CCA-BAAF-031A255466A7}"/>
  <bookViews>
    <workbookView xWindow="-120" yWindow="-120" windowWidth="29040" windowHeight="15840" xr2:uid="{B9BA74CE-5CB6-4E91-876E-886EFA83E989}"/>
  </bookViews>
  <sheets>
    <sheet name="RM Junio 2022" sheetId="2" r:id="rId1"/>
  </sheets>
  <externalReferences>
    <externalReference r:id="rId2"/>
    <externalReference r:id="rId3"/>
    <externalReference r:id="rId4"/>
  </externalReferences>
  <definedNames>
    <definedName name="_xlnm.Print_Area" localSheetId="0">'RM Junio 2022'!$A$1:$H$140</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4" i="2" l="1"/>
  <c r="H124" i="2" s="1"/>
  <c r="D124" i="2"/>
  <c r="D123" i="2"/>
  <c r="G123" i="2" s="1"/>
  <c r="H123" i="2" s="1"/>
  <c r="G122" i="2"/>
  <c r="H122" i="2" s="1"/>
  <c r="D121" i="2"/>
  <c r="G121" i="2" s="1"/>
  <c r="H121" i="2" s="1"/>
  <c r="G118" i="2"/>
  <c r="H118" i="2" s="1"/>
  <c r="D118" i="2"/>
  <c r="D117" i="2"/>
  <c r="G117" i="2" s="1"/>
  <c r="H117" i="2" s="1"/>
  <c r="G114" i="2"/>
  <c r="H114" i="2" s="1"/>
  <c r="D114" i="2"/>
  <c r="D113" i="2"/>
  <c r="G113" i="2" s="1"/>
  <c r="H113" i="2" s="1"/>
  <c r="G110" i="2"/>
  <c r="H110" i="2" s="1"/>
  <c r="D110" i="2"/>
  <c r="D109" i="2"/>
  <c r="G109" i="2" s="1"/>
  <c r="H109" i="2" s="1"/>
  <c r="G108" i="2"/>
  <c r="H108" i="2" s="1"/>
  <c r="D108" i="2"/>
  <c r="D107" i="2"/>
  <c r="G107" i="2" s="1"/>
  <c r="H107" i="2" s="1"/>
  <c r="G106" i="2"/>
  <c r="H106" i="2" s="1"/>
  <c r="D106" i="2"/>
  <c r="D105" i="2"/>
  <c r="G105" i="2" s="1"/>
  <c r="H105" i="2" s="1"/>
  <c r="G104" i="2"/>
  <c r="H104" i="2" s="1"/>
  <c r="D104" i="2"/>
  <c r="D103" i="2"/>
  <c r="G103" i="2" s="1"/>
  <c r="H103" i="2" s="1"/>
  <c r="G102" i="2"/>
  <c r="H102" i="2" s="1"/>
  <c r="D102" i="2"/>
  <c r="D101" i="2"/>
  <c r="G101" i="2" s="1"/>
  <c r="H101" i="2" s="1"/>
  <c r="G100" i="2"/>
  <c r="H100" i="2" s="1"/>
  <c r="D100" i="2"/>
  <c r="D99" i="2"/>
  <c r="G99" i="2" s="1"/>
  <c r="H99" i="2" s="1"/>
  <c r="D96" i="2"/>
  <c r="D95" i="2"/>
  <c r="G95" i="2" s="1"/>
  <c r="H95" i="2" s="1"/>
  <c r="D94" i="2"/>
  <c r="G94" i="2" s="1"/>
  <c r="H94" i="2" s="1"/>
  <c r="D93" i="2"/>
  <c r="G93" i="2" s="1"/>
  <c r="H93" i="2" s="1"/>
  <c r="D92" i="2"/>
  <c r="D91" i="2"/>
  <c r="G91" i="2" s="1"/>
  <c r="H91" i="2" s="1"/>
  <c r="D90" i="2"/>
  <c r="G90" i="2" s="1"/>
  <c r="H90" i="2" s="1"/>
  <c r="H89" i="2"/>
  <c r="G89" i="2"/>
  <c r="D89" i="2"/>
  <c r="D88" i="2"/>
  <c r="D87" i="2"/>
  <c r="G87" i="2" s="1"/>
  <c r="H87" i="2" s="1"/>
  <c r="G86" i="2"/>
  <c r="H86" i="2" s="1"/>
  <c r="D86" i="2"/>
  <c r="G85" i="2"/>
  <c r="H85" i="2" s="1"/>
  <c r="D85" i="2"/>
  <c r="D84" i="2"/>
  <c r="D80" i="2"/>
  <c r="G80" i="2" s="1"/>
  <c r="H80" i="2" s="1"/>
  <c r="G79" i="2"/>
  <c r="H79" i="2" s="1"/>
  <c r="D79" i="2"/>
  <c r="D78" i="2"/>
  <c r="G78" i="2" s="1"/>
  <c r="H78" i="2" s="1"/>
  <c r="D77" i="2"/>
  <c r="G77" i="2" s="1"/>
  <c r="D76" i="2"/>
  <c r="G76" i="2" s="1"/>
  <c r="H76" i="2" s="1"/>
  <c r="D75" i="2"/>
  <c r="G75" i="2" s="1"/>
  <c r="H75" i="2" s="1"/>
  <c r="D73" i="2"/>
  <c r="G73" i="2" s="1"/>
  <c r="H73" i="2" s="1"/>
  <c r="D72" i="2"/>
  <c r="G72" i="2" s="1"/>
  <c r="H72" i="2" s="1"/>
  <c r="D71" i="2"/>
  <c r="G71" i="2" s="1"/>
  <c r="H71" i="2" s="1"/>
  <c r="D70" i="2"/>
  <c r="G70" i="2" s="1"/>
  <c r="H70" i="2" s="1"/>
  <c r="D68" i="2"/>
  <c r="G68" i="2" s="1"/>
  <c r="H68" i="2" s="1"/>
  <c r="D64" i="2"/>
  <c r="G64" i="2" s="1"/>
  <c r="H64" i="2" s="1"/>
  <c r="D63" i="2"/>
  <c r="G63" i="2" s="1"/>
  <c r="H63" i="2" s="1"/>
  <c r="D62" i="2"/>
  <c r="G62" i="2" s="1"/>
  <c r="H62" i="2" s="1"/>
  <c r="D61" i="2"/>
  <c r="G61" i="2" s="1"/>
  <c r="H61" i="2" s="1"/>
  <c r="D60" i="2"/>
  <c r="G60" i="2" s="1"/>
  <c r="H60" i="2" s="1"/>
  <c r="D59" i="2"/>
  <c r="G59" i="2" s="1"/>
  <c r="H59" i="2" s="1"/>
  <c r="D58" i="2"/>
  <c r="G58" i="2" s="1"/>
  <c r="H58" i="2" s="1"/>
  <c r="D57" i="2"/>
  <c r="G57" i="2" s="1"/>
  <c r="H57" i="2" s="1"/>
  <c r="D56" i="2"/>
  <c r="G56" i="2" s="1"/>
  <c r="H56" i="2" s="1"/>
  <c r="D55" i="2"/>
  <c r="G55" i="2" s="1"/>
  <c r="H55" i="2" s="1"/>
  <c r="D54" i="2"/>
  <c r="G54" i="2" s="1"/>
  <c r="H54" i="2" s="1"/>
  <c r="D53" i="2"/>
  <c r="G53" i="2" s="1"/>
  <c r="H53" i="2" s="1"/>
  <c r="D52" i="2"/>
  <c r="G52" i="2" s="1"/>
  <c r="H52" i="2" s="1"/>
  <c r="D51" i="2"/>
  <c r="G51" i="2" s="1"/>
  <c r="H51" i="2" s="1"/>
  <c r="D50" i="2"/>
  <c r="G50" i="2" s="1"/>
  <c r="H50" i="2" s="1"/>
  <c r="D49" i="2"/>
  <c r="G49" i="2" s="1"/>
  <c r="H49" i="2" s="1"/>
  <c r="D48" i="2"/>
  <c r="G48" i="2" s="1"/>
  <c r="H48" i="2" s="1"/>
  <c r="D47" i="2"/>
  <c r="G47" i="2" s="1"/>
  <c r="H47" i="2" s="1"/>
  <c r="D46" i="2"/>
  <c r="G46" i="2" s="1"/>
  <c r="H46" i="2" s="1"/>
  <c r="D45" i="2"/>
  <c r="D43" i="2" s="1"/>
  <c r="D42" i="2" s="1"/>
  <c r="F64" i="2" s="1"/>
  <c r="D44" i="2"/>
  <c r="G44" i="2" s="1"/>
  <c r="H44" i="2" s="1"/>
  <c r="D37" i="2"/>
  <c r="G37" i="2" s="1"/>
  <c r="H37" i="2" s="1"/>
  <c r="D36" i="2"/>
  <c r="D35" i="2"/>
  <c r="G35" i="2" s="1"/>
  <c r="H35" i="2" s="1"/>
  <c r="D34" i="2"/>
  <c r="G34" i="2" s="1"/>
  <c r="H34" i="2" s="1"/>
  <c r="D33" i="2"/>
  <c r="G33" i="2" s="1"/>
  <c r="H33" i="2" s="1"/>
  <c r="D31" i="2"/>
  <c r="G31" i="2" s="1"/>
  <c r="H31" i="2" s="1"/>
  <c r="D30" i="2"/>
  <c r="G30" i="2" s="1"/>
  <c r="H30" i="2" s="1"/>
  <c r="D29" i="2"/>
  <c r="G29" i="2" s="1"/>
  <c r="H29" i="2" s="1"/>
  <c r="D28" i="2"/>
  <c r="D27" i="2"/>
  <c r="G27" i="2" s="1"/>
  <c r="H27" i="2" s="1"/>
  <c r="D26" i="2"/>
  <c r="G26" i="2" s="1"/>
  <c r="H26" i="2" s="1"/>
  <c r="G25" i="2"/>
  <c r="H25" i="2" s="1"/>
  <c r="D25" i="2"/>
  <c r="D21" i="2"/>
  <c r="D20" i="2"/>
  <c r="D17" i="2" s="1"/>
  <c r="G17" i="2" s="1"/>
  <c r="H17" i="2" s="1"/>
  <c r="G19" i="2"/>
  <c r="H19" i="2" s="1"/>
  <c r="D19" i="2"/>
  <c r="D18" i="2"/>
  <c r="G18" i="2" s="1"/>
  <c r="H18" i="2" s="1"/>
  <c r="D16" i="2"/>
  <c r="G16" i="2" s="1"/>
  <c r="H16" i="2" s="1"/>
  <c r="D15" i="2"/>
  <c r="D14" i="2"/>
  <c r="G14" i="2" s="1"/>
  <c r="H14" i="2" s="1"/>
  <c r="D13" i="2"/>
  <c r="G13" i="2" s="1"/>
  <c r="H13" i="2" s="1"/>
  <c r="D12" i="2"/>
  <c r="G12" i="2" s="1"/>
  <c r="H12" i="2" s="1"/>
  <c r="G11" i="2"/>
  <c r="H11" i="2" s="1"/>
  <c r="D11" i="2"/>
  <c r="D10" i="2"/>
  <c r="G10" i="2" s="1"/>
  <c r="H10" i="2" s="1"/>
  <c r="E6" i="2"/>
  <c r="D6" i="2"/>
  <c r="H4" i="2"/>
  <c r="G43" i="2" l="1"/>
  <c r="H43" i="2" s="1"/>
  <c r="D74" i="2"/>
  <c r="D9" i="2"/>
  <c r="G9" i="2" s="1"/>
  <c r="H9" i="2" s="1"/>
  <c r="F51" i="2"/>
  <c r="D24" i="2"/>
  <c r="G42" i="2"/>
  <c r="H42" i="2" s="1"/>
  <c r="F44" i="2"/>
  <c r="D69" i="2"/>
  <c r="D32" i="2"/>
  <c r="G32" i="2" s="1"/>
  <c r="H32" i="2" s="1"/>
  <c r="F45" i="2"/>
  <c r="F47" i="2"/>
  <c r="F49" i="2"/>
  <c r="F53" i="2"/>
  <c r="F55" i="2"/>
  <c r="F57" i="2"/>
  <c r="F59" i="2"/>
  <c r="F61" i="2"/>
  <c r="F63" i="2"/>
  <c r="G20" i="2"/>
  <c r="H20" i="2" s="1"/>
  <c r="F43" i="2"/>
  <c r="F46" i="2"/>
  <c r="F48" i="2"/>
  <c r="F50" i="2"/>
  <c r="F52" i="2"/>
  <c r="F54" i="2"/>
  <c r="F56" i="2"/>
  <c r="F58" i="2"/>
  <c r="F60" i="2"/>
  <c r="F62" i="2"/>
  <c r="G21" i="2"/>
  <c r="H21" i="2" s="1"/>
  <c r="G15" i="2"/>
  <c r="H15" i="2" s="1"/>
  <c r="F42" i="2"/>
  <c r="G28" i="2"/>
  <c r="H28" i="2" s="1"/>
  <c r="G36" i="2"/>
  <c r="H36" i="2" s="1"/>
  <c r="G24" i="2"/>
  <c r="H24" i="2" s="1"/>
  <c r="D83" i="2"/>
  <c r="G84" i="2"/>
  <c r="H84" i="2" s="1"/>
  <c r="G88" i="2"/>
  <c r="H88" i="2" s="1"/>
  <c r="G92" i="2"/>
  <c r="H92" i="2" s="1"/>
  <c r="G96" i="2"/>
  <c r="H96" i="2" s="1"/>
  <c r="G45" i="2"/>
  <c r="H45" i="2" s="1"/>
  <c r="G74" i="2" l="1"/>
  <c r="H74" i="2" s="1"/>
  <c r="F32" i="2"/>
  <c r="G69" i="2"/>
  <c r="H69" i="2" s="1"/>
  <c r="D23" i="2"/>
  <c r="F24" i="2"/>
  <c r="D8" i="2"/>
  <c r="D67" i="2"/>
  <c r="D82" i="2"/>
  <c r="G83" i="2"/>
  <c r="H83" i="2" s="1"/>
  <c r="G8" i="2"/>
  <c r="H8" i="2" s="1"/>
  <c r="F17" i="2"/>
  <c r="F19" i="2"/>
  <c r="F11" i="2" l="1"/>
  <c r="F14" i="2"/>
  <c r="F21" i="2"/>
  <c r="F13" i="2"/>
  <c r="F10" i="2"/>
  <c r="F20" i="2"/>
  <c r="F15" i="2"/>
  <c r="F12" i="2"/>
  <c r="F8" i="2"/>
  <c r="F31" i="2"/>
  <c r="F26" i="2"/>
  <c r="F28" i="2"/>
  <c r="F29" i="2"/>
  <c r="F27" i="2"/>
  <c r="F35" i="2"/>
  <c r="F30" i="2"/>
  <c r="G23" i="2"/>
  <c r="H23" i="2" s="1"/>
  <c r="F37" i="2"/>
  <c r="F36" i="2"/>
  <c r="F33" i="2"/>
  <c r="F23" i="2"/>
  <c r="F34" i="2"/>
  <c r="D40" i="2"/>
  <c r="G40" i="2" s="1"/>
  <c r="H40" i="2" s="1"/>
  <c r="D39" i="2"/>
  <c r="G39" i="2" s="1"/>
  <c r="H39" i="2" s="1"/>
  <c r="F25" i="2"/>
  <c r="F9" i="2"/>
  <c r="F16" i="2"/>
  <c r="F18" i="2"/>
  <c r="G67" i="2"/>
  <c r="H67" i="2" s="1"/>
  <c r="D66" i="2"/>
  <c r="F82" i="2"/>
  <c r="F93" i="2"/>
  <c r="F89" i="2"/>
  <c r="F85" i="2"/>
  <c r="G82" i="2"/>
  <c r="H82" i="2" s="1"/>
  <c r="F95" i="2"/>
  <c r="F91" i="2"/>
  <c r="F87" i="2"/>
  <c r="F88" i="2"/>
  <c r="F96" i="2"/>
  <c r="F86" i="2"/>
  <c r="F90" i="2"/>
  <c r="F84" i="2"/>
  <c r="F92" i="2"/>
  <c r="F94" i="2"/>
  <c r="F83" i="2"/>
  <c r="F80" i="2" l="1"/>
  <c r="F77" i="2"/>
  <c r="F75" i="2"/>
  <c r="F73" i="2"/>
  <c r="F71" i="2"/>
  <c r="F66" i="2"/>
  <c r="F76" i="2"/>
  <c r="F68" i="2"/>
  <c r="F79" i="2"/>
  <c r="F70" i="2"/>
  <c r="F72" i="2"/>
  <c r="G66" i="2"/>
  <c r="H66" i="2" s="1"/>
  <c r="F78" i="2"/>
  <c r="F69" i="2"/>
  <c r="F74" i="2"/>
  <c r="F67" i="2"/>
</calcChain>
</file>

<file path=xl/sharedStrings.xml><?xml version="1.0" encoding="utf-8"?>
<sst xmlns="http://schemas.openxmlformats.org/spreadsheetml/2006/main" count="153" uniqueCount="75">
  <si>
    <t>Superintendencia de Pensiones</t>
  </si>
  <si>
    <t>Participación</t>
  </si>
  <si>
    <t>Variación</t>
  </si>
  <si>
    <t>Absoluta</t>
  </si>
  <si>
    <t>Relativa</t>
  </si>
  <si>
    <r>
      <t>Afiliados</t>
    </r>
    <r>
      <rPr>
        <b/>
        <vertAlign val="superscript"/>
        <sz val="12.5"/>
        <color theme="0"/>
        <rFont val="Avenir LT Std 55 Roman"/>
        <family val="2"/>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</si>
  <si>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</si>
  <si>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</si>
  <si>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</si>
  <si>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</si>
  <si>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</si>
  <si>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</si>
  <si>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</si>
  <si>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</si>
  <si>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</si>
  <si>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</si>
  <si>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</si>
  <si>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</si>
  <si>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</si>
  <si>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</si>
  <si>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Banco Central</t>
    </r>
    <r>
      <rPr>
        <i/>
        <vertAlign val="superscript"/>
        <sz val="12.5"/>
        <color theme="0"/>
        <rFont val="Avenir LT Std 55 Roman"/>
        <family val="2"/>
      </rPr>
      <t>2</t>
    </r>
  </si>
  <si>
    <r>
      <t>Banco de Reservas</t>
    </r>
    <r>
      <rPr>
        <i/>
        <vertAlign val="superscript"/>
        <sz val="12.5"/>
        <color theme="0"/>
        <rFont val="Avenir LT Std 55 Roman"/>
        <family val="2"/>
      </rPr>
      <t>2</t>
    </r>
  </si>
  <si>
    <r>
      <t>Sin individualizar</t>
    </r>
    <r>
      <rPr>
        <b/>
        <i/>
        <vertAlign val="superscript"/>
        <sz val="12.5"/>
        <color theme="0"/>
        <rFont val="Avenir LT Std 55 Roman"/>
        <family val="2"/>
      </rPr>
      <t>3</t>
    </r>
  </si>
  <si>
    <r>
      <t>Densidad de cotizantes</t>
    </r>
    <r>
      <rPr>
        <b/>
        <vertAlign val="superscript"/>
        <sz val="12.5"/>
        <color theme="0"/>
        <rFont val="Avenir LT Std 55 Roman"/>
        <family val="2"/>
      </rPr>
      <t>4</t>
    </r>
  </si>
  <si>
    <t>n/a</t>
  </si>
  <si>
    <r>
      <t>Participación mercado potencial cotizantes</t>
    </r>
    <r>
      <rPr>
        <b/>
        <vertAlign val="superscript"/>
        <sz val="12.5"/>
        <color theme="0"/>
        <rFont val="Avenir LT Std 55 Roman"/>
        <family val="2"/>
      </rPr>
      <t>5</t>
    </r>
  </si>
  <si>
    <r>
      <t>Recaudación mensual individualizada</t>
    </r>
    <r>
      <rPr>
        <b/>
        <vertAlign val="superscript"/>
        <sz val="12.5"/>
        <color theme="0"/>
        <rFont val="Avenir LT Std 55 Roman"/>
        <family val="2"/>
      </rPr>
      <t xml:space="preserve"> </t>
    </r>
    <r>
      <rPr>
        <b/>
        <sz val="12.5"/>
        <color theme="0"/>
        <rFont val="Avenir LT Std 55 Roman"/>
        <family val="2"/>
      </rPr>
      <t>(RD$)</t>
    </r>
  </si>
  <si>
    <t>Subtotal Aportes CCI</t>
  </si>
  <si>
    <r>
      <t>Banco de Reservas</t>
    </r>
    <r>
      <rPr>
        <b/>
        <i/>
        <vertAlign val="superscript"/>
        <sz val="12.5"/>
        <color theme="0"/>
        <rFont val="Avenir LT Std 55 Roman"/>
        <family val="2"/>
      </rPr>
      <t>2</t>
    </r>
  </si>
  <si>
    <t>Fondo de Solidaridad Social</t>
  </si>
  <si>
    <t>Seguro de Discapacidad y Sobrevivencia</t>
  </si>
  <si>
    <r>
      <t>Comisión AFP</t>
    </r>
    <r>
      <rPr>
        <b/>
        <i/>
        <vertAlign val="superscript"/>
        <sz val="12.5"/>
        <color theme="0"/>
        <rFont val="Avenir LT Std 55 Roman"/>
        <family val="2"/>
      </rPr>
      <t>6</t>
    </r>
  </si>
  <si>
    <t>Intereses</t>
  </si>
  <si>
    <t>Recargos</t>
  </si>
  <si>
    <r>
      <t>Operación DIDA</t>
    </r>
    <r>
      <rPr>
        <b/>
        <i/>
        <vertAlign val="superscript"/>
        <sz val="12.5"/>
        <color theme="0"/>
        <rFont val="Avenir LT Std 55 Roman"/>
        <family val="2"/>
      </rPr>
      <t>7</t>
    </r>
  </si>
  <si>
    <r>
      <t>Operación TSS</t>
    </r>
    <r>
      <rPr>
        <b/>
        <i/>
        <vertAlign val="superscript"/>
        <sz val="12.5"/>
        <color theme="0"/>
        <rFont val="Avenir LT Std 55 Roman"/>
        <family val="2"/>
      </rPr>
      <t>7</t>
    </r>
  </si>
  <si>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</si>
  <si>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</si>
  <si>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</si>
  <si>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</si>
  <si>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</si>
  <si>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</si>
  <si>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</si>
  <si>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</si>
  <si>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</si>
  <si>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</si>
  <si>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</si>
  <si>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b/>
        <i/>
        <vertAlign val="superscript"/>
        <sz val="12.5"/>
        <color theme="0"/>
        <rFont val="Avenir LT Std 55 Roman"/>
        <family val="2"/>
      </rPr>
      <t>8</t>
    </r>
  </si>
  <si>
    <r>
      <t>Planes Complementarios</t>
    </r>
    <r>
      <rPr>
        <b/>
        <vertAlign val="superscript"/>
        <sz val="12.5"/>
        <color theme="0"/>
        <rFont val="Avenir LT Std 55 Roman"/>
        <family val="2"/>
      </rPr>
      <t>9</t>
    </r>
  </si>
  <si>
    <r>
      <t>Rentabilidad de los fondos de pensiones</t>
    </r>
    <r>
      <rPr>
        <b/>
        <vertAlign val="superscript"/>
        <sz val="12.5"/>
        <color theme="0"/>
        <rFont val="Avenir LT Std 55 Roman"/>
        <family val="2"/>
      </rPr>
      <t>10</t>
    </r>
  </si>
  <si>
    <r>
      <t>Promedio</t>
    </r>
    <r>
      <rPr>
        <b/>
        <i/>
        <vertAlign val="superscript"/>
        <sz val="12.5"/>
        <color theme="0"/>
        <rFont val="Avenir LT Std 55 Roman"/>
        <family val="2"/>
      </rPr>
      <t>11</t>
    </r>
  </si>
  <si>
    <r>
      <t>INABIMA</t>
    </r>
    <r>
      <rPr>
        <i/>
        <vertAlign val="superscript"/>
        <sz val="12.5"/>
        <color theme="0"/>
        <rFont val="Avenir LT Std 55 Roman"/>
        <family val="2"/>
      </rPr>
      <t>12</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</si>
  <si>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</si>
  <si>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</si>
  <si>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</si>
  <si>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</si>
  <si>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</si>
  <si>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</si>
  <si>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</si>
  <si>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</si>
  <si>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</si>
  <si>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</si>
  <si>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t xml:space="preserve">1 </t>
    </r>
    <r>
      <rPr>
        <sz val="9"/>
        <rFont val="Avenir LT Std 55 Roman"/>
        <family val="2"/>
      </rPr>
      <t>Incluyen afiliados fallecidos y afiliados que han recibido algun tipo de beneficio.</t>
    </r>
  </si>
  <si>
    <r>
      <t>2</t>
    </r>
    <r>
      <rPr>
        <sz val="9"/>
        <rFont val="Avenir LT Std 55 Roman"/>
        <family val="2"/>
      </rPr>
      <t xml:space="preserve">La factura del Banco Central se paga en ocasiones fuera del período referido en la publicación, motivo por el cual se presentan cifras muy discordantes entre un mes y otro. </t>
    </r>
  </si>
  <si>
    <r>
      <t>3</t>
    </r>
    <r>
      <rPr>
        <sz val="9"/>
        <rFont val="Avenir LT Std 55 Roman"/>
        <family val="2"/>
      </rPr>
      <t>Se refiere a los afiliados y/o cotizantes que no han elegido su AFP.</t>
    </r>
  </si>
  <si>
    <r>
      <t>4</t>
    </r>
    <r>
      <rPr>
        <sz val="9"/>
        <rFont val="Avenir LT Std 55 Roman"/>
        <family val="2"/>
      </rPr>
      <t>Calculada sobre la base de afiliados acumulados.</t>
    </r>
  </si>
  <si>
    <r>
      <rPr>
        <vertAlign val="superscript"/>
        <sz val="9"/>
        <rFont val="Avenir LT Std 55 Roman"/>
        <family val="2"/>
      </rPr>
      <t>6</t>
    </r>
    <r>
      <rPr>
        <sz val="9"/>
        <rFont val="Avenir LT Std 55 Roman"/>
        <family val="2"/>
      </rPr>
      <t>Corresponde a facturas pagadas antes de la promulgación de la Ley 13-20 que modifica el esquema de comisiones de las AFP de la Ley 87-01.</t>
    </r>
  </si>
  <si>
    <r>
      <rPr>
        <vertAlign val="superscript"/>
        <sz val="9"/>
        <rFont val="Avenir LT Std 55 Roman"/>
        <family val="2"/>
      </rPr>
      <t>7</t>
    </r>
    <r>
      <rPr>
        <sz val="9"/>
        <rFont val="Avenir LT Std 55 Roman"/>
        <family val="2"/>
      </rPr>
      <t>Montos individualizados a partir de la promulagación de la Ley 13-20 que modifica la Ley 87-01.</t>
    </r>
  </si>
  <si>
    <r>
      <t>8</t>
    </r>
    <r>
      <rPr>
        <sz val="9"/>
        <rFont val="Avenir LT Std 55 Roman"/>
        <family val="2"/>
      </rPr>
      <t>Este monto expresado en pesos representa las inversiones del fondo de INABIMA en el Banco Central de la República Dominicana y en el Ministerio de Hacienda.</t>
    </r>
  </si>
  <si>
    <r>
      <t>9</t>
    </r>
    <r>
      <rPr>
        <sz val="9"/>
        <rFont val="Avenir LT Std 55 Roman"/>
        <family val="2"/>
      </rPr>
      <t>En diciembre de 2019, AFP Siembra cesó el contrato de administración del portafolio de inversiones con la Asociación de Administradora de Fondos de Jubilaciones, Inc., por lo que en lo adelante, el mismo será autogestionado.</t>
    </r>
  </si>
  <si>
    <r>
      <t>10</t>
    </r>
    <r>
      <rPr>
        <sz val="9"/>
        <rFont val="Avenir LT Std 55 Roman"/>
        <family val="2"/>
      </rPr>
      <t>Rentabilidad nominal de los últimos 12 meses.</t>
    </r>
  </si>
  <si>
    <r>
      <t>11</t>
    </r>
    <r>
      <rPr>
        <sz val="9"/>
        <rFont val="Avenir LT Std 55 Roman"/>
        <family val="2"/>
      </rPr>
      <t>Promedio ponderado sobre la base del patrimonio de los fondos de pensiones (no incluye Ministerio de Hacienda).</t>
    </r>
  </si>
  <si>
    <r>
      <t>12</t>
    </r>
    <r>
      <rPr>
        <sz val="9"/>
        <rFont val="Avenir LT Std 55 Roman"/>
        <family val="2"/>
      </rPr>
      <t>Las inversiones del fondo de pensiones del INABIMA se rigen de conformidad con lo establecido en la Ley 451-08 que modifica la Ley General de Educación No.66-97, y por tanto no están sujetas a la normativa de la CCRyLI.</t>
    </r>
  </si>
  <si>
    <t xml:space="preserve">  n/a = No aplica</t>
  </si>
  <si>
    <r>
      <rPr>
        <vertAlign val="superscript"/>
        <sz val="9"/>
        <rFont val="Avenir LT Std 55 Roman"/>
        <family val="2"/>
      </rPr>
      <t>5</t>
    </r>
    <r>
      <rPr>
        <sz val="9"/>
        <rFont val="Avenir LT Std 55 Roman"/>
        <family val="2"/>
      </rPr>
      <t>El mercado potencial usado para el año 2022 es de 2,859,490 según las estimaciones realizadas por la SIPEN a partir de la Encuesta Nacional Continua de Fuerza de Trabajo del Banco Central de la República Dominicana de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</si>
</sst>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0000"/>
  </numFmts>
  <fonts count="27" x14ac:knownFonts="1">
    <font>
      <sz val="11"/>
      <color theme="1"/>
      <name val="Calibri"/>
      <family val="2"/>
      <scheme val="minor"/>
    </font>
    <font>
      <sz val="10"/>
      <name val="Arial"/>
      <family val="2"/>
    </font>
    <font>
      <sz val="10"/>
      <name val="Avenir LT Std 55 Roman"/>
      <family val="2"/>
    </font>
    <font>
      <b/>
      <sz val="16"/>
      <name val="Avenir LT Std 55 Roman"/>
      <family val="2"/>
    </font>
    <font>
      <b/>
      <sz val="16"/>
      <name val="Century Gothic"/>
      <family val="2"/>
    </font>
    <font>
      <b/>
      <sz val="18"/>
      <name val="Avenir LT Std 55 Roman"/>
      <family val="2"/>
    </font>
    <font>
      <b/>
      <sz val="14"/>
      <name val="Avenir LT Std 55 Roman"/>
      <family val="2"/>
    </font>
    <font>
      <b/>
      <sz val="14"/>
      <name val="Century Gothic"/>
      <family val="2"/>
    </font>
    <font>
      <b/>
      <sz val="12.5"/>
      <name val="Avenir LT Std 55 Roman"/>
      <family val="2"/>
    </font>
    <font>
      <sz val="10"/>
      <name val="Century Gothic"/>
      <family val="2"/>
    </font>
    <font>
      <b/>
      <u/>
      <sz val="12.5"/>
      <name val="Avenir LT Std 55 Roman"/>
      <family val="2"/>
    </font>
    <font>
      <u/>
      <sz val="12.5"/>
      <name val="Avenir LT Std 55 Roman"/>
      <family val="2"/>
    </font>
    <font>
      <sz val="12.5"/>
      <color theme="0"/>
      <name val="Avenir LT Std 55 Roman"/>
      <family val="2"/>
    </font>
    <font>
      <b/>
      <sz val="12.5"/>
      <color theme="0"/>
      <name val="Avenir LT Std 55 Roman"/>
      <family val="2"/>
    </font>
    <font>
      <b/>
      <vertAlign val="superscript"/>
      <sz val="12.5"/>
      <color theme="0"/>
      <name val="Avenir LT Std 55 Roman"/>
      <family val="2"/>
    </font>
    <font>
      <b/>
      <i/>
      <sz val="12.5"/>
      <color theme="0"/>
      <name val="Avenir LT Std 55 Roman"/>
      <family val="2"/>
    </font>
    <font>
      <i/>
      <sz val="12.5"/>
      <color theme="0"/>
      <name val="Avenir LT Std 55 Roman"/>
      <family val="2"/>
    </font>
    <font>
      <sz val="12.5"/>
      <name val="Avenir LT Std 55 Roman"/>
      <family val="2"/>
    </font>
    <font>
      <i/>
      <vertAlign val="superscript"/>
      <sz val="12.5"/>
      <color theme="0"/>
      <name val="Avenir LT Std 55 Roman"/>
      <family val="2"/>
    </font>
    <font>
      <b/>
      <i/>
      <vertAlign val="superscript"/>
      <sz val="12.5"/>
      <color theme="0"/>
      <name val="Avenir LT Std 55 Roman"/>
      <family val="2"/>
    </font>
    <font>
      <b/>
      <i/>
      <u/>
      <sz val="12.5"/>
      <color theme="0"/>
      <name val="Avenir LT Std 55 Roman"/>
      <family val="2"/>
    </font>
    <font>
      <sz val="12.5"/>
      <color indexed="10"/>
      <name val="Avenir LT Std 55 Roman"/>
      <family val="2"/>
    </font>
    <font>
      <b/>
      <sz val="10"/>
      <name val="Avenir LT Std 55 Roman"/>
      <family val="2"/>
    </font>
    <font>
      <sz val="9"/>
      <name val="Avenir LT Std 55 Roman"/>
      <family val="2"/>
    </font>
    <font>
      <sz val="7.5"/>
      <name val="Century Gothic"/>
      <family val="2"/>
    </font>
    <font>
      <vertAlign val="superscript"/>
      <sz val="9"/>
      <name val="Avenir LT Std 55 Roman"/>
      <family val="2"/>
    </font>
    <font>
      <vertAlign val="superscript"/>
      <sz val="7.5"/>
      <name val="Century Gothic"/>
      <family val="2"/>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tint="-4.9989318521683403E-2"/>
        <bgColor indexed="64"/>
      </patternFill>
    </fill>
  </fills>
  <borders count="11">
    <border>
      <left/>
      <right/>
      <top/>
      <bottom/>
      <diagonal/>
    </border>
    <border>
      <left/>
      <right/>
      <top/>
      <bottom style="medium">
        <color theme="0"/>
      </bottom>
      <diagonal/>
    </border>
    <border>
      <left/>
      <right style="thick">
        <color theme="0"/>
      </right>
      <top/>
      <bottom/>
      <diagonal/>
    </border>
    <border>
      <left style="thick">
        <color theme="0"/>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s>
  <cellStyleXfs count="6">
    <xf numFmtId="0" fontId="0"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08">
    <xf numFmtId="0" fontId="0" fillId="0" borderId="0" xfId="0"/>
    <xf numFmtId="0" fontId="2" fillId="0" borderId="0" xfId="1" applyFont="1"/>
    <xf numFmtId="0" fontId="1" fillId="0" borderId="0" xfId="1"/>
    <xf numFmtId="0" fontId="3" fillId="0" borderId="0" xfId="2" applyFont="1" applyAlignment="1">
      <alignment vertical="center"/>
    </xf>
    <xf numFmtId="0" fontId="4" fillId="0" borderId="0" xfId="2" applyFont="1" applyAlignment="1">
      <alignment vertical="center"/>
    </xf>
    <xf numFmtId="0" fontId="5" fillId="0" borderId="0" xfId="2" applyFont="1" applyAlignment="1">
      <alignment horizontal="right" vertical="center"/>
    </xf>
    <xf numFmtId="0" fontId="6" fillId="0" borderId="0" xfId="2" applyFont="1"/>
    <xf numFmtId="0" fontId="5" fillId="0" borderId="0" xfId="2" applyFont="1" applyAlignment="1">
      <alignment horizontal="right"/>
    </xf>
    <xf numFmtId="0" fontId="7" fillId="0" borderId="0" xfId="2" applyFont="1"/>
    <xf numFmtId="0" fontId="8" fillId="0" borderId="0" xfId="2" applyFont="1" applyAlignment="1">
      <alignment vertical="center"/>
    </xf>
    <xf numFmtId="0" fontId="2" fillId="0" borderId="1" xfId="1" applyFont="1" applyBorder="1"/>
    <xf numFmtId="0" fontId="8" fillId="3" borderId="1" xfId="2" applyFont="1" applyFill="1" applyBorder="1"/>
    <xf numFmtId="0" fontId="9" fillId="0" borderId="0" xfId="2" applyFont="1"/>
    <xf numFmtId="0" fontId="10" fillId="4" borderId="8" xfId="2" applyFont="1" applyFill="1" applyBorder="1" applyAlignment="1">
      <alignment horizontal="center"/>
    </xf>
    <xf numFmtId="164" fontId="10" fillId="4" borderId="5" xfId="2" applyNumberFormat="1" applyFont="1" applyFill="1" applyBorder="1" applyAlignment="1">
      <alignment horizontal="center"/>
    </xf>
    <xf numFmtId="3" fontId="10" fillId="4" borderId="2" xfId="2" applyNumberFormat="1" applyFont="1" applyFill="1" applyBorder="1" applyAlignment="1">
      <alignment horizontal="center"/>
    </xf>
    <xf numFmtId="3" fontId="10" fillId="4" borderId="0" xfId="2" applyNumberFormat="1" applyFont="1" applyFill="1" applyAlignment="1">
      <alignment horizontal="center"/>
    </xf>
    <xf numFmtId="164" fontId="10" fillId="4" borderId="3" xfId="3" applyNumberFormat="1" applyFont="1" applyFill="1" applyBorder="1" applyAlignment="1">
      <alignment horizontal="center"/>
    </xf>
    <xf numFmtId="3" fontId="10" fillId="4" borderId="3" xfId="2" applyNumberFormat="1" applyFont="1" applyFill="1" applyBorder="1" applyAlignment="1">
      <alignment horizontal="center"/>
    </xf>
    <xf numFmtId="164" fontId="10" fillId="4" borderId="0" xfId="3" applyNumberFormat="1" applyFont="1" applyFill="1" applyBorder="1" applyAlignment="1">
      <alignment horizontal="center"/>
    </xf>
    <xf numFmtId="3" fontId="9" fillId="0" borderId="0" xfId="2" applyNumberFormat="1" applyFont="1"/>
    <xf numFmtId="3" fontId="17" fillId="4" borderId="2" xfId="3" applyNumberFormat="1" applyFont="1" applyFill="1" applyBorder="1" applyAlignment="1">
      <alignment horizontal="center"/>
    </xf>
    <xf numFmtId="3" fontId="17" fillId="4" borderId="0" xfId="3" applyNumberFormat="1" applyFont="1" applyFill="1" applyBorder="1" applyAlignment="1">
      <alignment horizontal="center"/>
    </xf>
    <xf numFmtId="164" fontId="17" fillId="4" borderId="3" xfId="3" applyNumberFormat="1" applyFont="1" applyFill="1" applyBorder="1" applyAlignment="1">
      <alignment horizontal="center"/>
    </xf>
    <xf numFmtId="3" fontId="17" fillId="4" borderId="3" xfId="2" applyNumberFormat="1" applyFont="1" applyFill="1" applyBorder="1" applyAlignment="1">
      <alignment horizontal="center"/>
    </xf>
    <xf numFmtId="164" fontId="17" fillId="4" borderId="0" xfId="3" applyNumberFormat="1" applyFont="1" applyFill="1" applyBorder="1" applyAlignment="1">
      <alignment horizontal="center"/>
    </xf>
    <xf numFmtId="3" fontId="17" fillId="4" borderId="9" xfId="3" applyNumberFormat="1" applyFont="1" applyFill="1" applyBorder="1" applyAlignment="1">
      <alignment horizontal="center"/>
    </xf>
    <xf numFmtId="3" fontId="17" fillId="4" borderId="10" xfId="3" applyNumberFormat="1" applyFont="1" applyFill="1" applyBorder="1" applyAlignment="1">
      <alignment horizontal="center"/>
    </xf>
    <xf numFmtId="164" fontId="11" fillId="4" borderId="8" xfId="3" applyNumberFormat="1" applyFont="1" applyFill="1" applyBorder="1" applyAlignment="1">
      <alignment horizontal="center"/>
    </xf>
    <xf numFmtId="3" fontId="17" fillId="4" borderId="8" xfId="2" applyNumberFormat="1" applyFont="1" applyFill="1" applyBorder="1" applyAlignment="1">
      <alignment horizontal="center"/>
    </xf>
    <xf numFmtId="164" fontId="17" fillId="4" borderId="9" xfId="3" applyNumberFormat="1" applyFont="1" applyFill="1" applyBorder="1" applyAlignment="1">
      <alignment horizontal="center"/>
    </xf>
    <xf numFmtId="3" fontId="10" fillId="4" borderId="2" xfId="3" applyNumberFormat="1" applyFont="1" applyFill="1" applyBorder="1" applyAlignment="1">
      <alignment horizontal="center"/>
    </xf>
    <xf numFmtId="3" fontId="11" fillId="4" borderId="6" xfId="2" applyNumberFormat="1" applyFont="1" applyFill="1" applyBorder="1" applyAlignment="1">
      <alignment horizontal="center"/>
    </xf>
    <xf numFmtId="3" fontId="17" fillId="4" borderId="5" xfId="3" applyNumberFormat="1" applyFont="1" applyFill="1" applyBorder="1" applyAlignment="1">
      <alignment horizontal="center"/>
    </xf>
    <xf numFmtId="164" fontId="11" fillId="4" borderId="7" xfId="3" applyNumberFormat="1" applyFont="1" applyFill="1" applyBorder="1" applyAlignment="1">
      <alignment horizontal="center"/>
    </xf>
    <xf numFmtId="3" fontId="17" fillId="4" borderId="7" xfId="2" applyNumberFormat="1" applyFont="1" applyFill="1" applyBorder="1" applyAlignment="1">
      <alignment horizontal="center"/>
    </xf>
    <xf numFmtId="164" fontId="17" fillId="4" borderId="5" xfId="3" applyNumberFormat="1" applyFont="1" applyFill="1" applyBorder="1" applyAlignment="1">
      <alignment horizontal="center"/>
    </xf>
    <xf numFmtId="10" fontId="10" fillId="4" borderId="2" xfId="3" applyNumberFormat="1" applyFont="1" applyFill="1" applyBorder="1" applyAlignment="1">
      <alignment horizontal="center" vertical="center"/>
    </xf>
    <xf numFmtId="10" fontId="10" fillId="4" borderId="0" xfId="3" applyNumberFormat="1" applyFont="1" applyFill="1" applyBorder="1" applyAlignment="1">
      <alignment horizontal="center" vertical="center"/>
    </xf>
    <xf numFmtId="165" fontId="8" fillId="4" borderId="3" xfId="4" applyNumberFormat="1" applyFont="1" applyFill="1" applyBorder="1" applyAlignment="1">
      <alignment horizontal="center" wrapText="1"/>
    </xf>
    <xf numFmtId="10" fontId="10" fillId="4" borderId="3" xfId="3" applyNumberFormat="1" applyFont="1" applyFill="1" applyBorder="1" applyAlignment="1">
      <alignment horizontal="center"/>
    </xf>
    <xf numFmtId="10" fontId="10" fillId="4" borderId="2" xfId="2" applyNumberFormat="1" applyFont="1" applyFill="1" applyBorder="1" applyAlignment="1">
      <alignment horizontal="center"/>
    </xf>
    <xf numFmtId="10" fontId="10" fillId="4" borderId="0" xfId="3" applyNumberFormat="1" applyFont="1" applyFill="1" applyBorder="1" applyAlignment="1">
      <alignment horizontal="center"/>
    </xf>
    <xf numFmtId="4" fontId="17" fillId="4" borderId="9" xfId="2" applyNumberFormat="1" applyFont="1" applyFill="1" applyBorder="1" applyAlignment="1">
      <alignment horizontal="center"/>
    </xf>
    <xf numFmtId="0" fontId="17" fillId="4" borderId="8" xfId="2" applyFont="1" applyFill="1" applyBorder="1" applyAlignment="1">
      <alignment horizontal="center"/>
    </xf>
    <xf numFmtId="164" fontId="17" fillId="4" borderId="9" xfId="2" applyNumberFormat="1" applyFont="1" applyFill="1" applyBorder="1" applyAlignment="1">
      <alignment horizontal="center"/>
    </xf>
    <xf numFmtId="3" fontId="10" fillId="4" borderId="2" xfId="1" applyNumberFormat="1" applyFont="1" applyFill="1" applyBorder="1" applyAlignment="1">
      <alignment horizontal="center"/>
    </xf>
    <xf numFmtId="166" fontId="1" fillId="0" borderId="0" xfId="1" applyNumberFormat="1"/>
    <xf numFmtId="3" fontId="17" fillId="4" borderId="2" xfId="1" applyNumberFormat="1" applyFont="1" applyFill="1" applyBorder="1" applyAlignment="1">
      <alignment horizontal="center"/>
    </xf>
    <xf numFmtId="3" fontId="17" fillId="4" borderId="0" xfId="2" applyNumberFormat="1" applyFont="1" applyFill="1" applyAlignment="1">
      <alignment horizontal="center"/>
    </xf>
    <xf numFmtId="3" fontId="17" fillId="4" borderId="2" xfId="2" applyNumberFormat="1" applyFont="1" applyFill="1" applyBorder="1" applyAlignment="1">
      <alignment horizontal="center"/>
    </xf>
    <xf numFmtId="3" fontId="21" fillId="4" borderId="9" xfId="2" applyNumberFormat="1" applyFont="1" applyFill="1" applyBorder="1" applyAlignment="1">
      <alignment horizontal="center"/>
    </xf>
    <xf numFmtId="0" fontId="17" fillId="4" borderId="9" xfId="2" applyFont="1" applyFill="1" applyBorder="1" applyAlignment="1">
      <alignment horizontal="center"/>
    </xf>
    <xf numFmtId="0" fontId="17" fillId="4" borderId="2" xfId="2" applyFont="1" applyFill="1" applyBorder="1" applyAlignment="1">
      <alignment horizontal="center"/>
    </xf>
    <xf numFmtId="0" fontId="17" fillId="4" borderId="0" xfId="2" applyFont="1" applyFill="1" applyAlignment="1">
      <alignment horizontal="center"/>
    </xf>
    <xf numFmtId="165" fontId="17" fillId="4" borderId="3" xfId="4" applyNumberFormat="1" applyFont="1" applyFill="1" applyBorder="1" applyAlignment="1">
      <alignment horizontal="center" wrapText="1"/>
    </xf>
    <xf numFmtId="164" fontId="17" fillId="4" borderId="0" xfId="2" applyNumberFormat="1" applyFont="1" applyFill="1" applyAlignment="1">
      <alignment horizontal="center"/>
    </xf>
    <xf numFmtId="10" fontId="10" fillId="4" borderId="2" xfId="3" applyNumberFormat="1" applyFont="1" applyFill="1" applyBorder="1" applyAlignment="1">
      <alignment horizontal="center"/>
    </xf>
    <xf numFmtId="164" fontId="10" fillId="4" borderId="0" xfId="2" applyNumberFormat="1" applyFont="1" applyFill="1" applyAlignment="1">
      <alignment horizontal="center"/>
    </xf>
    <xf numFmtId="10" fontId="17" fillId="4" borderId="2" xfId="3" applyNumberFormat="1" applyFont="1" applyFill="1" applyBorder="1" applyAlignment="1">
      <alignment horizontal="center"/>
    </xf>
    <xf numFmtId="10" fontId="17" fillId="4" borderId="0" xfId="3" applyNumberFormat="1" applyFont="1" applyFill="1" applyBorder="1" applyAlignment="1">
      <alignment horizontal="center"/>
    </xf>
    <xf numFmtId="10" fontId="17" fillId="4" borderId="3" xfId="3" applyNumberFormat="1" applyFont="1" applyFill="1" applyBorder="1" applyAlignment="1">
      <alignment horizontal="center"/>
    </xf>
    <xf numFmtId="10" fontId="17" fillId="4" borderId="0" xfId="5" applyNumberFormat="1" applyFont="1" applyFill="1" applyBorder="1" applyAlignment="1">
      <alignment horizontal="center"/>
    </xf>
    <xf numFmtId="0" fontId="17" fillId="4" borderId="10" xfId="2" applyFont="1" applyFill="1" applyBorder="1" applyAlignment="1">
      <alignment horizontal="center"/>
    </xf>
    <xf numFmtId="165" fontId="17" fillId="4" borderId="8" xfId="4" applyNumberFormat="1" applyFont="1" applyFill="1" applyBorder="1" applyAlignment="1">
      <alignment horizontal="center" wrapText="1"/>
    </xf>
    <xf numFmtId="0" fontId="11" fillId="4" borderId="2" xfId="2" applyFont="1" applyFill="1" applyBorder="1" applyAlignment="1">
      <alignment horizontal="center"/>
    </xf>
    <xf numFmtId="0" fontId="17" fillId="4" borderId="3" xfId="2" applyFont="1" applyFill="1" applyBorder="1" applyAlignment="1">
      <alignment horizontal="center"/>
    </xf>
    <xf numFmtId="0" fontId="11" fillId="4" borderId="9" xfId="2" applyFont="1" applyFill="1" applyBorder="1" applyAlignment="1">
      <alignment horizontal="center"/>
    </xf>
    <xf numFmtId="0" fontId="22" fillId="0" borderId="0" xfId="2" applyFont="1"/>
    <xf numFmtId="0" fontId="23" fillId="0" borderId="0" xfId="2" applyFont="1"/>
    <xf numFmtId="164" fontId="23" fillId="0" borderId="0" xfId="2" applyNumberFormat="1" applyFont="1"/>
    <xf numFmtId="0" fontId="24" fillId="0" borderId="0" xfId="2" applyFont="1"/>
    <xf numFmtId="0" fontId="25" fillId="0" borderId="0" xfId="2" applyFont="1"/>
    <xf numFmtId="0" fontId="23" fillId="0" borderId="8" xfId="2" applyFont="1" applyBorder="1"/>
    <xf numFmtId="0" fontId="24" fillId="0" borderId="0" xfId="1" applyFont="1"/>
    <xf numFmtId="0" fontId="26" fillId="0" borderId="0" xfId="1" applyFont="1" applyAlignment="1">
      <alignment vertical="center" wrapText="1" shrinkToFit="1"/>
    </xf>
    <xf numFmtId="0" fontId="24" fillId="0" borderId="0" xfId="1" applyFont="1" applyAlignment="1">
      <alignment vertical="center" wrapText="1" shrinkToFit="1"/>
    </xf>
    <xf numFmtId="0" fontId="25" fillId="0" borderId="0" xfId="1" applyFont="1" applyAlignment="1">
      <alignment vertical="center" wrapText="1" shrinkToFit="1"/>
    </xf>
    <xf numFmtId="15" fontId="23" fillId="0" borderId="0" xfId="1" applyNumberFormat="1" applyFont="1"/>
    <xf numFmtId="0" fontId="23" fillId="0" borderId="0" xfId="1" applyFont="1"/>
    <xf numFmtId="0" fontId="12" fillId="2" borderId="0" xfId="1" applyFont="1" applyFill="1"/>
    <xf numFmtId="0" fontId="13" fillId="2" borderId="0" xfId="2" applyFont="1" applyFill="1"/>
    <xf numFmtId="0" fontId="13" fillId="2" borderId="0" xfId="2" applyFont="1" applyFill="1" applyAlignment="1">
      <alignment horizontal="right"/>
    </xf>
    <xf numFmtId="0" fontId="15" fillId="2" borderId="0" xfId="2" applyFont="1" applyFill="1" applyAlignment="1">
      <alignment horizontal="right"/>
    </xf>
    <xf numFmtId="0" fontId="16" fillId="2" borderId="0" xfId="2" applyFont="1" applyFill="1" applyAlignment="1">
      <alignment horizontal="right"/>
    </xf>
    <xf numFmtId="0" fontId="1" fillId="2" borderId="0" xfId="1" applyFill="1"/>
    <xf numFmtId="0" fontId="16" fillId="2" borderId="0" xfId="2" applyFont="1" applyFill="1"/>
    <xf numFmtId="0" fontId="12" fillId="2" borderId="0" xfId="2" applyFont="1" applyFill="1" applyAlignment="1">
      <alignment horizontal="right"/>
    </xf>
    <xf numFmtId="0" fontId="13" fillId="2" borderId="0" xfId="2" applyFont="1" applyFill="1" applyAlignment="1">
      <alignment horizontal="center"/>
    </xf>
    <xf numFmtId="0" fontId="12" fillId="2" borderId="0" xfId="2" applyFont="1" applyFill="1"/>
    <xf numFmtId="0" fontId="12" fillId="2" borderId="0" xfId="1" applyFont="1" applyFill="1" applyAlignment="1">
      <alignment horizontal="right"/>
    </xf>
    <xf numFmtId="0" fontId="20" fillId="2" borderId="0" xfId="2" applyFont="1" applyFill="1" applyAlignment="1">
      <alignment horizontal="right"/>
    </xf>
    <xf numFmtId="0" fontId="13" fillId="2" borderId="0" xfId="2" applyFont="1" applyFill="1" applyAlignment="1">
      <alignment horizontal="left"/>
    </xf>
    <xf numFmtId="0" fontId="16" fillId="2" borderId="0" xfId="2" applyFont="1" applyFill="1" applyAlignment="1">
      <alignment horizontal="right"/>
    </xf>
    <xf numFmtId="2" fontId="10" fillId="4" borderId="2" xfId="2" applyNumberFormat="1" applyFont="1" applyFill="1" applyBorder="1" applyAlignment="1">
      <alignment horizontal="center" vertical="center"/>
    </xf>
    <xf numFmtId="0" fontId="11" fillId="4" borderId="6" xfId="1" applyFont="1" applyFill="1" applyBorder="1"/>
    <xf numFmtId="17" fontId="10" fillId="4" borderId="3" xfId="2" applyNumberFormat="1" applyFont="1" applyFill="1" applyBorder="1" applyAlignment="1">
      <alignment horizontal="center" vertical="center" wrapText="1"/>
    </xf>
    <xf numFmtId="0" fontId="11" fillId="4" borderId="7" xfId="1" applyFont="1" applyFill="1" applyBorder="1"/>
    <xf numFmtId="0" fontId="10" fillId="4" borderId="4" xfId="2" applyFont="1" applyFill="1" applyBorder="1" applyAlignment="1">
      <alignment horizontal="center"/>
    </xf>
    <xf numFmtId="0" fontId="11" fillId="4" borderId="5" xfId="1" applyFont="1" applyFill="1" applyBorder="1"/>
    <xf numFmtId="0" fontId="15" fillId="2" borderId="0" xfId="2" applyFont="1" applyFill="1" applyAlignment="1">
      <alignment horizontal="right"/>
    </xf>
    <xf numFmtId="0" fontId="13" fillId="2" borderId="0" xfId="2" applyFont="1" applyFill="1" applyAlignment="1">
      <alignment horizontal="right"/>
    </xf>
    <xf numFmtId="0" fontId="13" fillId="2" borderId="0" xfId="2" applyFont="1" applyFill="1" applyAlignment="1">
      <alignment horizontal="right" wrapText="1"/>
    </xf>
    <xf numFmtId="0" fontId="20" fillId="2" borderId="0" xfId="2" applyFont="1" applyFill="1" applyAlignment="1">
      <alignment horizontal="right"/>
    </xf>
    <xf numFmtId="0" fontId="12" fillId="2" borderId="0" xfId="2" applyFont="1" applyFill="1" applyAlignment="1">
      <alignment horizontal="right"/>
    </xf>
    <xf numFmtId="0" fontId="25" fillId="0" borderId="0" xfId="1" applyFont="1" applyAlignment="1">
      <alignment horizontal="left" vertical="center" wrapText="1" shrinkToFit="1"/>
    </xf>
    <xf numFmtId="0" fontId="25" fillId="3" borderId="0" xfId="1" applyFont="1" applyFill="1" applyAlignment="1">
      <alignment horizontal="left" vertical="center" wrapText="1"/>
    </xf>
    <xf numFmtId="0" fontId="23" fillId="0" borderId="0" xfId="1" applyFont="1" applyAlignment="1">
      <alignment horizontal="left" vertical="center" wrapText="1" shrinkToFit="1"/>
    </xf>
  </cellXfs>
  <cellStyles count="6">
    <cellStyle name="Millares 3 2" xfId="4" xr:uid="{080B457B-8232-4182-9B22-580505D43230}"/>
    <cellStyle name="Normal" xfId="0" builtinId="0"/>
    <cellStyle name="Normal 3 2" xfId="1" xr:uid="{943AB5BE-E450-4F2B-89F9-6F8C67C93CE6}"/>
    <cellStyle name="Normal 4 9 2" xfId="2" xr:uid="{951729AD-6147-4BC1-8D50-03A2F625D94C}"/>
    <cellStyle name="Porcentaje 2" xfId="5" xr:uid="{C526F075-87C1-49F1-9BFB-9E7FC941B2F5}"/>
    <cellStyle name="Porcentual 3 2" xfId="3" xr:uid="{647C39F3-6DAC-46F3-83F4-94BC40DB4F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718989</xdr:colOff>
      <xdr:row>7</xdr:row>
      <xdr:rowOff>28575</xdr:rowOff>
    </xdr:from>
    <xdr:to>
      <xdr:col>2</xdr:col>
      <xdr:colOff>919014</xdr:colOff>
      <xdr:row>8</xdr:row>
      <xdr:rowOff>19050</xdr:rowOff>
    </xdr:to>
    <xdr:sp macro="" textlink="">
      <xdr:nvSpPr>
        <xdr:cNvPr id="2" name="2 Rectángulo redondeado">
          <a:extLst>
            <a:ext uri="{FF2B5EF4-FFF2-40B4-BE49-F238E27FC236}">
              <a16:creationId xmlns:a16="http://schemas.microsoft.com/office/drawing/2014/main" id="{275E4543-191A-415F-BA93-613FC42BCB87}"/>
            </a:ext>
          </a:extLst>
        </xdr:cNvPr>
        <xdr:cNvSpPr/>
      </xdr:nvSpPr>
      <xdr:spPr>
        <a:xfrm>
          <a:off x="718989" y="1857375"/>
          <a:ext cx="3429000" cy="22860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685800</xdr:colOff>
      <xdr:row>21</xdr:row>
      <xdr:rowOff>165390</xdr:rowOff>
    </xdr:from>
    <xdr:to>
      <xdr:col>3</xdr:col>
      <xdr:colOff>0</xdr:colOff>
      <xdr:row>23</xdr:row>
      <xdr:rowOff>3465</xdr:rowOff>
    </xdr:to>
    <xdr:sp macro="" textlink="">
      <xdr:nvSpPr>
        <xdr:cNvPr id="3" name="3 Rectángulo redondeado">
          <a:extLst>
            <a:ext uri="{FF2B5EF4-FFF2-40B4-BE49-F238E27FC236}">
              <a16:creationId xmlns:a16="http://schemas.microsoft.com/office/drawing/2014/main" id="{2AC40501-FED2-4413-B3A3-33EEFC42E87A}"/>
            </a:ext>
          </a:extLst>
        </xdr:cNvPr>
        <xdr:cNvSpPr/>
      </xdr:nvSpPr>
      <xdr:spPr>
        <a:xfrm>
          <a:off x="685800" y="4965990"/>
          <a:ext cx="3457575"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304800</xdr:colOff>
      <xdr:row>41</xdr:row>
      <xdr:rowOff>0</xdr:rowOff>
    </xdr:from>
    <xdr:to>
      <xdr:col>3</xdr:col>
      <xdr:colOff>0</xdr:colOff>
      <xdr:row>42</xdr:row>
      <xdr:rowOff>38100</xdr:rowOff>
    </xdr:to>
    <xdr:sp macro="" textlink="">
      <xdr:nvSpPr>
        <xdr:cNvPr id="4" name="4 Rectángulo redondeado">
          <a:extLst>
            <a:ext uri="{FF2B5EF4-FFF2-40B4-BE49-F238E27FC236}">
              <a16:creationId xmlns:a16="http://schemas.microsoft.com/office/drawing/2014/main" id="{F187D743-C46D-4E9A-BFC6-29BE25CF8ADC}"/>
            </a:ext>
          </a:extLst>
        </xdr:cNvPr>
        <xdr:cNvSpPr/>
      </xdr:nvSpPr>
      <xdr:spPr>
        <a:xfrm>
          <a:off x="304800" y="9163050"/>
          <a:ext cx="3838575"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444788</xdr:colOff>
      <xdr:row>64</xdr:row>
      <xdr:rowOff>236682</xdr:rowOff>
    </xdr:from>
    <xdr:to>
      <xdr:col>2</xdr:col>
      <xdr:colOff>930563</xdr:colOff>
      <xdr:row>66</xdr:row>
      <xdr:rowOff>46182</xdr:rowOff>
    </xdr:to>
    <xdr:sp macro="" textlink="">
      <xdr:nvSpPr>
        <xdr:cNvPr id="5" name="5 Rectángulo redondeado">
          <a:extLst>
            <a:ext uri="{FF2B5EF4-FFF2-40B4-BE49-F238E27FC236}">
              <a16:creationId xmlns:a16="http://schemas.microsoft.com/office/drawing/2014/main" id="{83A4F92F-64DC-4690-8766-C9A729741C60}"/>
            </a:ext>
          </a:extLst>
        </xdr:cNvPr>
        <xdr:cNvSpPr/>
      </xdr:nvSpPr>
      <xdr:spPr>
        <a:xfrm>
          <a:off x="444788" y="14343207"/>
          <a:ext cx="3695700" cy="26670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123825</xdr:colOff>
      <xdr:row>96</xdr:row>
      <xdr:rowOff>219075</xdr:rowOff>
    </xdr:from>
    <xdr:to>
      <xdr:col>3</xdr:col>
      <xdr:colOff>0</xdr:colOff>
      <xdr:row>97</xdr:row>
      <xdr:rowOff>225136</xdr:rowOff>
    </xdr:to>
    <xdr:sp macro="" textlink="">
      <xdr:nvSpPr>
        <xdr:cNvPr id="6" name="7 Rectángulo redondeado">
          <a:extLst>
            <a:ext uri="{FF2B5EF4-FFF2-40B4-BE49-F238E27FC236}">
              <a16:creationId xmlns:a16="http://schemas.microsoft.com/office/drawing/2014/main" id="{66379290-648D-419F-922F-3567BD915495}"/>
            </a:ext>
          </a:extLst>
        </xdr:cNvPr>
        <xdr:cNvSpPr/>
      </xdr:nvSpPr>
      <xdr:spPr>
        <a:xfrm>
          <a:off x="123825" y="21259800"/>
          <a:ext cx="4019550" cy="234661"/>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110</xdr:row>
      <xdr:rowOff>207818</xdr:rowOff>
    </xdr:from>
    <xdr:to>
      <xdr:col>3</xdr:col>
      <xdr:colOff>0</xdr:colOff>
      <xdr:row>111</xdr:row>
      <xdr:rowOff>277090</xdr:rowOff>
    </xdr:to>
    <xdr:sp macro="" textlink="">
      <xdr:nvSpPr>
        <xdr:cNvPr id="7" name="8 Rectángulo redondeado">
          <a:extLst>
            <a:ext uri="{FF2B5EF4-FFF2-40B4-BE49-F238E27FC236}">
              <a16:creationId xmlns:a16="http://schemas.microsoft.com/office/drawing/2014/main" id="{5A0658E5-D241-4F05-8C88-080B5A24F5A9}"/>
            </a:ext>
          </a:extLst>
        </xdr:cNvPr>
        <xdr:cNvSpPr/>
      </xdr:nvSpPr>
      <xdr:spPr>
        <a:xfrm>
          <a:off x="571500" y="24287018"/>
          <a:ext cx="3571875" cy="240722"/>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114</xdr:row>
      <xdr:rowOff>200025</xdr:rowOff>
    </xdr:from>
    <xdr:to>
      <xdr:col>3</xdr:col>
      <xdr:colOff>0</xdr:colOff>
      <xdr:row>116</xdr:row>
      <xdr:rowOff>38100</xdr:rowOff>
    </xdr:to>
    <xdr:sp macro="" textlink="">
      <xdr:nvSpPr>
        <xdr:cNvPr id="8" name="9 Rectángulo redondeado">
          <a:extLst>
            <a:ext uri="{FF2B5EF4-FFF2-40B4-BE49-F238E27FC236}">
              <a16:creationId xmlns:a16="http://schemas.microsoft.com/office/drawing/2014/main" id="{8D3354EC-C555-405F-9030-5960256D7DAE}"/>
            </a:ext>
          </a:extLst>
        </xdr:cNvPr>
        <xdr:cNvSpPr/>
      </xdr:nvSpPr>
      <xdr:spPr>
        <a:xfrm>
          <a:off x="561975" y="25146000"/>
          <a:ext cx="3581400" cy="2857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485775</xdr:colOff>
      <xdr:row>118</xdr:row>
      <xdr:rowOff>152400</xdr:rowOff>
    </xdr:from>
    <xdr:to>
      <xdr:col>3</xdr:col>
      <xdr:colOff>0</xdr:colOff>
      <xdr:row>120</xdr:row>
      <xdr:rowOff>28575</xdr:rowOff>
    </xdr:to>
    <xdr:sp macro="" textlink="">
      <xdr:nvSpPr>
        <xdr:cNvPr id="9" name="10 Rectángulo redondeado">
          <a:extLst>
            <a:ext uri="{FF2B5EF4-FFF2-40B4-BE49-F238E27FC236}">
              <a16:creationId xmlns:a16="http://schemas.microsoft.com/office/drawing/2014/main" id="{51D6D91E-9AAA-4F1F-9F7E-24D05F7565BB}"/>
            </a:ext>
          </a:extLst>
        </xdr:cNvPr>
        <xdr:cNvSpPr/>
      </xdr:nvSpPr>
      <xdr:spPr>
        <a:xfrm>
          <a:off x="485775" y="25974675"/>
          <a:ext cx="3657600" cy="323850"/>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editAs="oneCell">
    <xdr:from>
      <xdr:col>0</xdr:col>
      <xdr:colOff>180975</xdr:colOff>
      <xdr:row>0</xdr:row>
      <xdr:rowOff>619125</xdr:rowOff>
    </xdr:from>
    <xdr:to>
      <xdr:col>2</xdr:col>
      <xdr:colOff>480068</xdr:colOff>
      <xdr:row>6</xdr:row>
      <xdr:rowOff>68002</xdr:rowOff>
    </xdr:to>
    <xdr:pic>
      <xdr:nvPicPr>
        <xdr:cNvPr id="10" name="11 Imagen" descr="logo Sipen.png">
          <a:extLst>
            <a:ext uri="{FF2B5EF4-FFF2-40B4-BE49-F238E27FC236}">
              <a16:creationId xmlns:a16="http://schemas.microsoft.com/office/drawing/2014/main" id="{6BEA3553-86D6-4136-AD06-61547212A4BF}"/>
            </a:ext>
          </a:extLst>
        </xdr:cNvPr>
        <xdr:cNvPicPr>
          <a:picLocks noChangeAspect="1"/>
        </xdr:cNvPicPr>
      </xdr:nvPicPr>
      <xdr:blipFill>
        <a:blip xmlns:r="http://schemas.openxmlformats.org/officeDocument/2006/relationships" r:embed="rId1" cstate="print"/>
        <a:srcRect/>
        <a:stretch>
          <a:fillRect/>
        </a:stretch>
      </xdr:blipFill>
      <xdr:spPr bwMode="auto">
        <a:xfrm>
          <a:off x="180975" y="400050"/>
          <a:ext cx="3556643" cy="1268152"/>
        </a:xfrm>
        <a:prstGeom prst="rect">
          <a:avLst/>
        </a:prstGeom>
        <a:noFill/>
        <a:ln w="9525">
          <a:noFill/>
          <a:miter lim="800000"/>
          <a:headEnd/>
          <a:tailEnd/>
        </a:ln>
      </xdr:spPr>
    </xdr:pic>
    <xdr:clientData/>
  </xdr:twoCellAnchor>
  <xdr:twoCellAnchor>
    <xdr:from>
      <xdr:col>0</xdr:col>
      <xdr:colOff>304800</xdr:colOff>
      <xdr:row>41</xdr:row>
      <xdr:rowOff>0</xdr:rowOff>
    </xdr:from>
    <xdr:to>
      <xdr:col>3</xdr:col>
      <xdr:colOff>0</xdr:colOff>
      <xdr:row>42</xdr:row>
      <xdr:rowOff>38100</xdr:rowOff>
    </xdr:to>
    <xdr:sp macro="" textlink="">
      <xdr:nvSpPr>
        <xdr:cNvPr id="11" name="4 Rectángulo redondeado">
          <a:extLst>
            <a:ext uri="{FF2B5EF4-FFF2-40B4-BE49-F238E27FC236}">
              <a16:creationId xmlns:a16="http://schemas.microsoft.com/office/drawing/2014/main" id="{A74CF088-7004-4391-941F-314FAE6F8116}"/>
            </a:ext>
          </a:extLst>
        </xdr:cNvPr>
        <xdr:cNvSpPr/>
      </xdr:nvSpPr>
      <xdr:spPr>
        <a:xfrm>
          <a:off x="304800" y="9163050"/>
          <a:ext cx="3838575" cy="2762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95250</xdr:colOff>
      <xdr:row>81</xdr:row>
      <xdr:rowOff>9524</xdr:rowOff>
    </xdr:from>
    <xdr:to>
      <xdr:col>3</xdr:col>
      <xdr:colOff>0</xdr:colOff>
      <xdr:row>82</xdr:row>
      <xdr:rowOff>19049</xdr:rowOff>
    </xdr:to>
    <xdr:sp macro="" textlink="">
      <xdr:nvSpPr>
        <xdr:cNvPr id="12" name="7 Rectángulo redondeado">
          <a:extLst>
            <a:ext uri="{FF2B5EF4-FFF2-40B4-BE49-F238E27FC236}">
              <a16:creationId xmlns:a16="http://schemas.microsoft.com/office/drawing/2014/main" id="{A02AE14C-E1D7-40CC-93E7-8F2320211CE3}"/>
            </a:ext>
          </a:extLst>
        </xdr:cNvPr>
        <xdr:cNvSpPr/>
      </xdr:nvSpPr>
      <xdr:spPr>
        <a:xfrm>
          <a:off x="95250" y="17764124"/>
          <a:ext cx="4048125" cy="3143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tudio/2AN&#193;LISIS%20Y%20ESTADISTICAS/Resumen%20Estad&#237;stico/Datos/1.%20Datos%202022/DATOS%20RESUMEN%20ESTADISTICO%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c/cuc/Estudio/1An&#225;lisis%20y%20Estad&#237;sticas/Resumen%20Estad&#237;stico/Datos/DATOS%20RESUMEN%20ESTADISTICO%202018_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22"/>
      <sheetName val="Cotizantes 2022"/>
      <sheetName val="Individualizacion 2022"/>
      <sheetName val="Mercado Potencial 2022"/>
      <sheetName val="Patrimonio 2022"/>
      <sheetName val="Rentabilidad 2022"/>
      <sheetName val="Beneficios 2022"/>
      <sheetName val="RQ Enero 2022"/>
      <sheetName val="RM Enero 2022"/>
      <sheetName val="RQ Febrero 2022"/>
      <sheetName val="RM Febrero 2022"/>
      <sheetName val="RQ Marzo 2022"/>
      <sheetName val="RM Marzo 2022"/>
      <sheetName val="RQ Abril 2022"/>
      <sheetName val="RM Abril 2022"/>
      <sheetName val="RQ Mayo 2022"/>
      <sheetName val="RM Mayo 2022"/>
      <sheetName val="RQ Junio 2022"/>
      <sheetName val="RM Junio 2022"/>
      <sheetName val="RQ Julio 2022"/>
      <sheetName val="RM Julio 2022"/>
      <sheetName val="RQ Agosto 2022"/>
      <sheetName val="RM Agosto 2022"/>
      <sheetName val="RQ Septiembre 2022"/>
      <sheetName val="RM Septiembre 2022"/>
      <sheetName val="RQ Octubre 2022"/>
      <sheetName val="RM Octubre 2022"/>
      <sheetName val="RQ Noviembre 2022"/>
      <sheetName val="RM Noviembre 2022"/>
      <sheetName val="RQ Diciembre 2022"/>
      <sheetName val="RM Diciembre 2022"/>
    </sheetNames>
    <sheetDataSet>
      <sheetData sheetId="0"/>
      <sheetData sheetId="1">
        <row r="9">
          <cell r="K9" t="str">
            <v>Junio-2022</v>
          </cell>
          <cell r="L9" t="str">
            <v>Marzo-2022</v>
          </cell>
        </row>
        <row r="23">
          <cell r="E23" t="str">
            <v>Resumen estadístico previsional al 30 de junio de 2022</v>
          </cell>
        </row>
      </sheetData>
      <sheetData sheetId="2">
        <row r="96">
          <cell r="G96">
            <v>65032</v>
          </cell>
        </row>
        <row r="97">
          <cell r="G97">
            <v>1348730</v>
          </cell>
        </row>
        <row r="98">
          <cell r="G98">
            <v>10490</v>
          </cell>
        </row>
        <row r="99">
          <cell r="G99">
            <v>1398824</v>
          </cell>
        </row>
        <row r="100">
          <cell r="G100">
            <v>605452</v>
          </cell>
        </row>
        <row r="101">
          <cell r="G101">
            <v>32602</v>
          </cell>
        </row>
        <row r="102">
          <cell r="G102">
            <v>952849</v>
          </cell>
        </row>
        <row r="104">
          <cell r="G104">
            <v>1357</v>
          </cell>
        </row>
        <row r="105">
          <cell r="G105">
            <v>2571</v>
          </cell>
        </row>
        <row r="106">
          <cell r="G106">
            <v>130959</v>
          </cell>
        </row>
        <row r="108">
          <cell r="G108">
            <v>106520</v>
          </cell>
        </row>
      </sheetData>
      <sheetData sheetId="3">
        <row r="101">
          <cell r="G101">
            <v>32054</v>
          </cell>
        </row>
        <row r="102">
          <cell r="G102">
            <v>516331</v>
          </cell>
        </row>
        <row r="103">
          <cell r="G103">
            <v>7284</v>
          </cell>
        </row>
        <row r="104">
          <cell r="G104">
            <v>619747</v>
          </cell>
        </row>
        <row r="105">
          <cell r="G105">
            <v>272717</v>
          </cell>
        </row>
        <row r="106">
          <cell r="G106">
            <v>16671</v>
          </cell>
        </row>
        <row r="107">
          <cell r="G107">
            <v>401754</v>
          </cell>
        </row>
        <row r="109">
          <cell r="G109">
            <v>329</v>
          </cell>
        </row>
        <row r="110">
          <cell r="G110">
            <v>219</v>
          </cell>
        </row>
        <row r="111">
          <cell r="G111">
            <v>107611</v>
          </cell>
        </row>
        <row r="113">
          <cell r="G113">
            <v>28490</v>
          </cell>
        </row>
        <row r="114">
          <cell r="G114">
            <v>15195</v>
          </cell>
        </row>
      </sheetData>
      <sheetData sheetId="4">
        <row r="269">
          <cell r="B269">
            <v>63795428.030000001</v>
          </cell>
          <cell r="C269">
            <v>103412.04</v>
          </cell>
        </row>
        <row r="270">
          <cell r="B270">
            <v>1205110458.52</v>
          </cell>
          <cell r="C270">
            <v>4846024.49</v>
          </cell>
        </row>
        <row r="271">
          <cell r="B271">
            <v>28656281</v>
          </cell>
          <cell r="C271">
            <v>264456.08</v>
          </cell>
        </row>
        <row r="272">
          <cell r="B272">
            <v>1604249479.75</v>
          </cell>
          <cell r="C272">
            <v>8118343.8700000001</v>
          </cell>
        </row>
        <row r="273">
          <cell r="B273">
            <v>732754633.96000004</v>
          </cell>
          <cell r="C273">
            <v>3671483.91</v>
          </cell>
        </row>
        <row r="274">
          <cell r="B274">
            <v>38946849.990000002</v>
          </cell>
          <cell r="C274">
            <v>90803.94</v>
          </cell>
        </row>
        <row r="275">
          <cell r="B275">
            <v>991778926.03999996</v>
          </cell>
          <cell r="C275">
            <v>4502300.43</v>
          </cell>
        </row>
        <row r="276">
          <cell r="B276">
            <v>4665292057.29</v>
          </cell>
          <cell r="C276">
            <v>21596824.760000002</v>
          </cell>
        </row>
        <row r="277">
          <cell r="B277">
            <v>4903003.99</v>
          </cell>
          <cell r="C277">
            <v>7348002.75</v>
          </cell>
        </row>
        <row r="278">
          <cell r="B278">
            <v>794914.68</v>
          </cell>
          <cell r="C278">
            <v>256141.82</v>
          </cell>
        </row>
        <row r="279">
          <cell r="B279">
            <v>509790259.70999998</v>
          </cell>
          <cell r="C279">
            <v>223031957.72999999</v>
          </cell>
        </row>
        <row r="280">
          <cell r="B280">
            <v>515488178.38</v>
          </cell>
          <cell r="C280">
            <v>230636102.29999998</v>
          </cell>
        </row>
        <row r="281">
          <cell r="B281">
            <v>127856932.73</v>
          </cell>
          <cell r="C281">
            <v>509776.18</v>
          </cell>
        </row>
        <row r="283">
          <cell r="H283">
            <v>26885325.600000001</v>
          </cell>
        </row>
        <row r="284">
          <cell r="H284">
            <v>53769220.310000002</v>
          </cell>
        </row>
        <row r="285">
          <cell r="H285">
            <v>44396209.189999998</v>
          </cell>
        </row>
        <row r="286">
          <cell r="H286">
            <v>253689260.80000001</v>
          </cell>
        </row>
        <row r="287">
          <cell r="H287">
            <v>40795283.950000003</v>
          </cell>
        </row>
        <row r="288">
          <cell r="D288">
            <v>561326941.75999999</v>
          </cell>
          <cell r="E288">
            <v>48029477.160000004</v>
          </cell>
          <cell r="F288">
            <v>118.96</v>
          </cell>
          <cell r="G288">
            <v>4587690.709999999</v>
          </cell>
        </row>
      </sheetData>
      <sheetData sheetId="5"/>
      <sheetData sheetId="6">
        <row r="112">
          <cell r="G112">
            <v>9481912862.1299992</v>
          </cell>
        </row>
        <row r="113">
          <cell r="G113">
            <v>189760347725.85001</v>
          </cell>
        </row>
        <row r="114">
          <cell r="G114">
            <v>5413293696.6400003</v>
          </cell>
        </row>
        <row r="115">
          <cell r="G115">
            <v>273346806299</v>
          </cell>
        </row>
        <row r="116">
          <cell r="G116">
            <v>135954730560.75999</v>
          </cell>
        </row>
        <row r="117">
          <cell r="G117">
            <v>7833362390.1400003</v>
          </cell>
        </row>
        <row r="118">
          <cell r="G118">
            <v>168115605319.32001</v>
          </cell>
        </row>
        <row r="119">
          <cell r="G119">
            <v>88259863.060000002</v>
          </cell>
        </row>
        <row r="122">
          <cell r="G122">
            <v>44600096153.979996</v>
          </cell>
        </row>
        <row r="123">
          <cell r="G123">
            <v>25391735969.619999</v>
          </cell>
        </row>
        <row r="124">
          <cell r="G124">
            <v>19208360184.360001</v>
          </cell>
        </row>
        <row r="125">
          <cell r="G125">
            <v>58052723126.029999</v>
          </cell>
        </row>
        <row r="126">
          <cell r="G126">
            <v>108276706891.60001</v>
          </cell>
        </row>
      </sheetData>
      <sheetData sheetId="7">
        <row r="85">
          <cell r="F85">
            <v>9.8008539883265092E-2</v>
          </cell>
        </row>
        <row r="86">
          <cell r="F86">
            <v>9.2261781800756074E-2</v>
          </cell>
        </row>
        <row r="87">
          <cell r="F87">
            <v>9.1238047994250948E-2</v>
          </cell>
        </row>
        <row r="88">
          <cell r="F88">
            <v>6.8229429061780422E-2</v>
          </cell>
        </row>
        <row r="89">
          <cell r="F89">
            <v>7.9942296642503186E-2</v>
          </cell>
        </row>
        <row r="90">
          <cell r="F90">
            <v>6.3148563026199866E-2</v>
          </cell>
        </row>
        <row r="91">
          <cell r="F91">
            <v>6.1124017214693627E-2</v>
          </cell>
        </row>
        <row r="93">
          <cell r="F93">
            <v>8.6698434160950022E-2</v>
          </cell>
        </row>
        <row r="94">
          <cell r="F94">
            <v>9.0251887874589945E-2</v>
          </cell>
        </row>
        <row r="95">
          <cell r="F95">
            <v>9.9695582594572021E-2</v>
          </cell>
        </row>
        <row r="96">
          <cell r="F96">
            <v>9.64E-2</v>
          </cell>
        </row>
        <row r="97">
          <cell r="F97">
            <v>7.9314446396314492E-2</v>
          </cell>
        </row>
      </sheetData>
      <sheetData sheetId="8">
        <row r="10">
          <cell r="B10">
            <v>21779</v>
          </cell>
          <cell r="C10">
            <v>14531</v>
          </cell>
          <cell r="F10">
            <v>32667</v>
          </cell>
          <cell r="G10">
            <v>12302</v>
          </cell>
        </row>
        <row r="27">
          <cell r="B27">
            <v>201800</v>
          </cell>
          <cell r="D27">
            <v>191250</v>
          </cell>
          <cell r="E27">
            <v>37174047404.82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Fechas"/>
      <sheetName val="Afiliados 2018"/>
      <sheetName val="Cotizantes 2018"/>
      <sheetName val="Mercado Potencial 2018"/>
      <sheetName val="Individualizacion 2018"/>
      <sheetName val="Patrimonio 2018"/>
      <sheetName val="Rentabilidad 2018"/>
      <sheetName val="Beneficios 2018"/>
      <sheetName val="RQ Enero 2018"/>
      <sheetName val="RM Enero 2018"/>
      <sheetName val="RQ Febrero 2018"/>
      <sheetName val="RM Febrero 2018"/>
      <sheetName val="RQ Marzo 2018"/>
      <sheetName val="RM Marzo 2018"/>
      <sheetName val="RQ Abril 2018"/>
      <sheetName val="RM Abril 2018 "/>
      <sheetName val="RQ Mayo 2018"/>
      <sheetName val="RM Mayo 2018"/>
      <sheetName val="RQ Junio 2018"/>
      <sheetName val="RM Junio 2018"/>
      <sheetName val="RQ Julio 2018"/>
      <sheetName val="RM Julio 2018"/>
      <sheetName val="RQ Agosto 2018"/>
      <sheetName val="RM Agosto 2018"/>
      <sheetName val="RQ Septiembre 2018"/>
      <sheetName val="RM Septiembre 2018"/>
      <sheetName val="RQ Octubre 2018"/>
      <sheetName val="RM Octubre 2018"/>
      <sheetName val="RQ Noviembre 2018"/>
      <sheetName val="RM Noviembre 2018"/>
      <sheetName val="RQ Diciembre 2018"/>
      <sheetName val="RM Diciembre 2018"/>
    </sheetNames>
    <sheetDataSet>
      <sheetData sheetId="0" refreshError="1"/>
      <sheetData sheetId="1" refreshError="1"/>
      <sheetData sheetId="2" refreshError="1"/>
      <sheetData sheetId="3" refreshError="1"/>
      <sheetData sheetId="4" refreshError="1">
        <row r="8">
          <cell r="D8">
            <v>2619309.8346153265</v>
          </cell>
        </row>
        <row r="10">
          <cell r="H10">
            <v>2619309.8346153265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64484-25CC-4C77-8517-891E8228E7AE}">
  <dimension ref="A1:J139"/>
  <sheetViews>
    <sheetView showGridLines="0" tabSelected="1" view="pageBreakPreview" topLeftCell="A118" zoomScale="130" zoomScaleSheetLayoutView="130" workbookViewId="0">
      <selection activeCell="D123" sqref="D123"/>
    </sheetView>
  </sheetViews>
  <sheetFormatPr baseColWidth="10" defaultColWidth="11.42578125" defaultRowHeight="12.75" x14ac:dyDescent="0.2"/>
  <cols>
    <col min="1" max="1" width="21.140625" style="1" customWidth="1"/>
    <col min="2" max="2" width="27.7109375" style="1" customWidth="1"/>
    <col min="3" max="3" width="13.28515625" style="1" customWidth="1"/>
    <col min="4" max="4" width="24.140625" style="1" bestFit="1" customWidth="1"/>
    <col min="5" max="5" width="22.42578125" style="1" bestFit="1" customWidth="1"/>
    <col min="6" max="6" width="17.42578125" style="1" bestFit="1" customWidth="1"/>
    <col min="7" max="7" width="21.42578125" style="1" customWidth="1"/>
    <col min="8" max="8" width="17.7109375" style="1" customWidth="1"/>
    <col min="9" max="9" width="14.28515625" style="2" bestFit="1" customWidth="1"/>
    <col min="10" max="10" width="17.85546875" style="2" customWidth="1"/>
    <col min="11" max="16384" width="11.42578125" style="2"/>
  </cols>
  <sheetData>
    <row r="1" spans="1:9" ht="31.5" customHeight="1" x14ac:dyDescent="0.2"/>
    <row r="2" spans="1:9" ht="20.25" customHeight="1" x14ac:dyDescent="0.2">
      <c r="A2" s="3"/>
      <c r="B2" s="3"/>
      <c r="C2" s="3"/>
      <c r="D2" s="3"/>
      <c r="E2" s="3"/>
      <c r="F2" s="3"/>
      <c r="G2" s="3"/>
      <c r="I2" s="4"/>
    </row>
    <row r="3" spans="1:9" ht="16.5" customHeight="1" x14ac:dyDescent="0.2">
      <c r="A3" s="3"/>
      <c r="B3" s="3"/>
      <c r="C3" s="3"/>
      <c r="D3" s="3"/>
      <c r="E3" s="3"/>
      <c r="F3" s="3"/>
      <c r="G3" s="3"/>
      <c r="H3" s="5" t="s">
        <v>0</v>
      </c>
      <c r="I3" s="4"/>
    </row>
    <row r="4" spans="1:9" ht="23.25" x14ac:dyDescent="0.35">
      <c r="A4" s="6"/>
      <c r="B4" s="6"/>
      <c r="C4" s="6"/>
      <c r="D4" s="6"/>
      <c r="E4" s="6"/>
      <c r="F4" s="6"/>
      <c r="G4" s="6"/>
      <c r="H4" s="7" t="str">
        <f>+[2]Fechas!E23</f>
        <v>Resumen estadístico previsional al 30 de junio de 2022</v>
      </c>
      <c r="I4" s="8"/>
    </row>
    <row r="5" spans="1:9" ht="17.25" thickBot="1" x14ac:dyDescent="0.3">
      <c r="A5" s="9"/>
      <c r="B5" s="9"/>
      <c r="C5" s="9"/>
      <c r="D5" s="10"/>
      <c r="E5" s="10"/>
      <c r="F5" s="10"/>
      <c r="G5" s="10"/>
      <c r="H5" s="11"/>
      <c r="I5" s="12"/>
    </row>
    <row r="6" spans="1:9" ht="17.25" thickBot="1" x14ac:dyDescent="0.3">
      <c r="A6" s="9"/>
      <c r="B6" s="9"/>
      <c r="C6" s="9"/>
      <c r="D6" s="94" t="str">
        <f>+[2]Fechas!K9</f>
        <v>Junio-2022</v>
      </c>
      <c r="E6" s="94" t="str">
        <f>+[2]Fechas!L9</f>
        <v>Marzo-2022</v>
      </c>
      <c r="F6" s="96" t="s">
        <v>1</v>
      </c>
      <c r="G6" s="98" t="s">
        <v>2</v>
      </c>
      <c r="H6" s="99"/>
      <c r="I6" s="12"/>
    </row>
    <row r="7" spans="1:9" ht="18" thickTop="1" thickBot="1" x14ac:dyDescent="0.3">
      <c r="A7" s="9"/>
      <c r="B7" s="9"/>
      <c r="C7" s="9"/>
      <c r="D7" s="95"/>
      <c r="E7" s="95"/>
      <c r="F7" s="97"/>
      <c r="G7" s="13" t="s">
        <v>3</v>
      </c>
      <c r="H7" s="14" t="s">
        <v>4</v>
      </c>
      <c r="I7" s="12"/>
    </row>
    <row r="8" spans="1:9" ht="18.75" thickTop="1" x14ac:dyDescent="0.25">
      <c r="A8" s="80"/>
      <c r="B8" s="81"/>
      <c r="C8" s="82" t="s">
        <v>5</v>
      </c>
      <c r="D8" s="15">
        <f>D9+D17+D21</f>
        <v>4655386</v>
      </c>
      <c r="E8" s="16">
        <v>4576705</v>
      </c>
      <c r="F8" s="17">
        <f>D8/$D$8</f>
        <v>1</v>
      </c>
      <c r="G8" s="18">
        <f>D8-E8</f>
        <v>78681</v>
      </c>
      <c r="H8" s="19">
        <f>G8/E8</f>
        <v>1.7191625853097369E-2</v>
      </c>
      <c r="I8" s="20"/>
    </row>
    <row r="9" spans="1:9" ht="16.5" x14ac:dyDescent="0.25">
      <c r="A9" s="100" t="s">
        <v>6</v>
      </c>
      <c r="B9" s="100"/>
      <c r="C9" s="100"/>
      <c r="D9" s="15">
        <f>SUM(D10:D16)</f>
        <v>4413979</v>
      </c>
      <c r="E9" s="16">
        <v>4347552</v>
      </c>
      <c r="F9" s="17">
        <f t="shared" ref="F9:F21" si="0">D9/$D$8</f>
        <v>0.94814457920352901</v>
      </c>
      <c r="G9" s="18">
        <f>D9-E9</f>
        <v>66427</v>
      </c>
      <c r="H9" s="19">
        <f>G9/E9</f>
        <v>1.5279173199078469E-2</v>
      </c>
      <c r="I9" s="20"/>
    </row>
    <row r="10" spans="1:9" ht="16.5" x14ac:dyDescent="0.25">
      <c r="A10" s="83"/>
      <c r="B10" s="83"/>
      <c r="C10" s="84" t="s">
        <v>7</v>
      </c>
      <c r="D10" s="21">
        <f>'[2]Afiliados 2022'!G96</f>
        <v>65032</v>
      </c>
      <c r="E10" s="22">
        <v>62555</v>
      </c>
      <c r="F10" s="23">
        <f t="shared" si="0"/>
        <v>1.3969196109624422E-2</v>
      </c>
      <c r="G10" s="24">
        <f>D10-E10</f>
        <v>2477</v>
      </c>
      <c r="H10" s="25">
        <f>G10/E10</f>
        <v>3.9597154504036447E-2</v>
      </c>
      <c r="I10" s="20"/>
    </row>
    <row r="11" spans="1:9" ht="16.5" x14ac:dyDescent="0.25">
      <c r="A11" s="85"/>
      <c r="B11" s="86"/>
      <c r="C11" s="84" t="s">
        <v>8</v>
      </c>
      <c r="D11" s="21">
        <f>'[2]Afiliados 2022'!G97</f>
        <v>1348730</v>
      </c>
      <c r="E11" s="22">
        <v>1331239</v>
      </c>
      <c r="F11" s="23">
        <f>D11/$D$8</f>
        <v>0.28971389268258313</v>
      </c>
      <c r="G11" s="24">
        <f t="shared" ref="G11:G21" si="1">D11-E11</f>
        <v>17491</v>
      </c>
      <c r="H11" s="25">
        <f>G11/E11</f>
        <v>1.3138887908181776E-2</v>
      </c>
      <c r="I11" s="20"/>
    </row>
    <row r="12" spans="1:9" ht="16.5" x14ac:dyDescent="0.25">
      <c r="A12" s="83"/>
      <c r="B12" s="83"/>
      <c r="C12" s="84" t="s">
        <v>9</v>
      </c>
      <c r="D12" s="21">
        <f>'[2]Afiliados 2022'!G98</f>
        <v>10490</v>
      </c>
      <c r="E12" s="22">
        <v>9663</v>
      </c>
      <c r="F12" s="23">
        <f t="shared" si="0"/>
        <v>2.2533040224806278E-3</v>
      </c>
      <c r="G12" s="24">
        <f t="shared" si="1"/>
        <v>827</v>
      </c>
      <c r="H12" s="25">
        <f t="shared" ref="H12:H21" si="2">G12/E12</f>
        <v>8.5584187105453791E-2</v>
      </c>
      <c r="I12" s="20"/>
    </row>
    <row r="13" spans="1:9" ht="16.5" x14ac:dyDescent="0.25">
      <c r="A13" s="85"/>
      <c r="B13" s="86"/>
      <c r="C13" s="84" t="s">
        <v>10</v>
      </c>
      <c r="D13" s="21">
        <f>'[2]Afiliados 2022'!G99</f>
        <v>1398824</v>
      </c>
      <c r="E13" s="22">
        <v>1376438</v>
      </c>
      <c r="F13" s="23">
        <f t="shared" si="0"/>
        <v>0.30047433231100495</v>
      </c>
      <c r="G13" s="24">
        <f t="shared" si="1"/>
        <v>22386</v>
      </c>
      <c r="H13" s="25">
        <f t="shared" si="2"/>
        <v>1.626371838034114E-2</v>
      </c>
      <c r="I13" s="20"/>
    </row>
    <row r="14" spans="1:9" ht="16.5" x14ac:dyDescent="0.25">
      <c r="A14" s="85"/>
      <c r="B14" s="86"/>
      <c r="C14" s="84" t="s">
        <v>11</v>
      </c>
      <c r="D14" s="21">
        <f>'[2]Afiliados 2022'!G100</f>
        <v>605452</v>
      </c>
      <c r="E14" s="22">
        <v>597678</v>
      </c>
      <c r="F14" s="23">
        <f t="shared" si="0"/>
        <v>0.1300540921848371</v>
      </c>
      <c r="G14" s="24">
        <f t="shared" si="1"/>
        <v>7774</v>
      </c>
      <c r="H14" s="25">
        <f t="shared" si="2"/>
        <v>1.3007003771261448E-2</v>
      </c>
      <c r="I14" s="20"/>
    </row>
    <row r="15" spans="1:9" ht="16.5" x14ac:dyDescent="0.25">
      <c r="A15" s="85"/>
      <c r="B15" s="86"/>
      <c r="C15" s="84" t="s">
        <v>12</v>
      </c>
      <c r="D15" s="21">
        <f>'[2]Afiliados 2022'!G101</f>
        <v>32602</v>
      </c>
      <c r="E15" s="22">
        <v>32300</v>
      </c>
      <c r="F15" s="23">
        <f t="shared" si="0"/>
        <v>7.0030712813072861E-3</v>
      </c>
      <c r="G15" s="24">
        <f t="shared" si="1"/>
        <v>302</v>
      </c>
      <c r="H15" s="25">
        <f t="shared" si="2"/>
        <v>9.3498452012383895E-3</v>
      </c>
      <c r="I15" s="20"/>
    </row>
    <row r="16" spans="1:9" ht="16.5" x14ac:dyDescent="0.25">
      <c r="A16" s="85"/>
      <c r="B16" s="86"/>
      <c r="C16" s="84" t="s">
        <v>13</v>
      </c>
      <c r="D16" s="21">
        <f>'[2]Afiliados 2022'!G102</f>
        <v>952849</v>
      </c>
      <c r="E16" s="22">
        <v>937679</v>
      </c>
      <c r="F16" s="23">
        <f t="shared" si="0"/>
        <v>0.2046766906116915</v>
      </c>
      <c r="G16" s="24">
        <f t="shared" si="1"/>
        <v>15170</v>
      </c>
      <c r="H16" s="25">
        <f t="shared" si="2"/>
        <v>1.617824436720882E-2</v>
      </c>
      <c r="I16" s="20"/>
    </row>
    <row r="17" spans="1:9" ht="16.5" x14ac:dyDescent="0.25">
      <c r="A17" s="84"/>
      <c r="B17" s="84"/>
      <c r="C17" s="83" t="s">
        <v>14</v>
      </c>
      <c r="D17" s="15">
        <f>D20+D18+D19</f>
        <v>134887</v>
      </c>
      <c r="E17" s="16">
        <v>123290</v>
      </c>
      <c r="F17" s="17">
        <f t="shared" si="0"/>
        <v>2.8974396537687745E-2</v>
      </c>
      <c r="G17" s="18">
        <f t="shared" si="1"/>
        <v>11597</v>
      </c>
      <c r="H17" s="19">
        <f t="shared" si="2"/>
        <v>9.4062778814177961E-2</v>
      </c>
      <c r="I17" s="20"/>
    </row>
    <row r="18" spans="1:9" ht="16.5" x14ac:dyDescent="0.25">
      <c r="A18" s="84"/>
      <c r="B18" s="84"/>
      <c r="C18" s="84" t="s">
        <v>15</v>
      </c>
      <c r="D18" s="21">
        <f>'[2]Afiliados 2022'!G104</f>
        <v>1357</v>
      </c>
      <c r="E18" s="22">
        <v>1357</v>
      </c>
      <c r="F18" s="23">
        <f t="shared" si="0"/>
        <v>2.9149032969553974E-4</v>
      </c>
      <c r="G18" s="24">
        <f t="shared" si="1"/>
        <v>0</v>
      </c>
      <c r="H18" s="25">
        <f t="shared" si="2"/>
        <v>0</v>
      </c>
      <c r="I18" s="20"/>
    </row>
    <row r="19" spans="1:9" ht="16.5" x14ac:dyDescent="0.25">
      <c r="A19" s="84"/>
      <c r="B19" s="84"/>
      <c r="C19" s="84" t="s">
        <v>16</v>
      </c>
      <c r="D19" s="21">
        <f>'[2]Afiliados 2022'!G105</f>
        <v>2571</v>
      </c>
      <c r="E19" s="22">
        <v>2571</v>
      </c>
      <c r="F19" s="23">
        <f t="shared" si="0"/>
        <v>5.5226355021903667E-4</v>
      </c>
      <c r="G19" s="24">
        <f t="shared" si="1"/>
        <v>0</v>
      </c>
      <c r="H19" s="25">
        <f t="shared" si="2"/>
        <v>0</v>
      </c>
      <c r="I19" s="20"/>
    </row>
    <row r="20" spans="1:9" ht="16.5" x14ac:dyDescent="0.25">
      <c r="A20" s="84"/>
      <c r="B20" s="84"/>
      <c r="C20" s="84" t="s">
        <v>17</v>
      </c>
      <c r="D20" s="21">
        <f>'[2]Afiliados 2022'!G106</f>
        <v>130959</v>
      </c>
      <c r="E20" s="22">
        <v>119362</v>
      </c>
      <c r="F20" s="23">
        <f>D20/$D$8</f>
        <v>2.813064265777317E-2</v>
      </c>
      <c r="G20" s="24">
        <f t="shared" si="1"/>
        <v>11597</v>
      </c>
      <c r="H20" s="25">
        <f t="shared" si="2"/>
        <v>9.7158224560580417E-2</v>
      </c>
      <c r="I20" s="20"/>
    </row>
    <row r="21" spans="1:9" ht="17.25" thickBot="1" x14ac:dyDescent="0.3">
      <c r="A21" s="84"/>
      <c r="B21" s="84"/>
      <c r="C21" s="83" t="s">
        <v>18</v>
      </c>
      <c r="D21" s="15">
        <f>'[2]Afiliados 2022'!$G$108</f>
        <v>106520</v>
      </c>
      <c r="E21" s="16">
        <v>105863</v>
      </c>
      <c r="F21" s="17">
        <f t="shared" si="0"/>
        <v>2.2881024258783269E-2</v>
      </c>
      <c r="G21" s="18">
        <f t="shared" si="1"/>
        <v>657</v>
      </c>
      <c r="H21" s="19">
        <f t="shared" si="2"/>
        <v>6.2061343434438847E-3</v>
      </c>
      <c r="I21" s="20"/>
    </row>
    <row r="22" spans="1:9" ht="18" thickTop="1" thickBot="1" x14ac:dyDescent="0.3">
      <c r="A22" s="87"/>
      <c r="B22" s="87"/>
      <c r="C22" s="87"/>
      <c r="D22" s="26"/>
      <c r="E22" s="27"/>
      <c r="F22" s="28"/>
      <c r="G22" s="29"/>
      <c r="H22" s="30"/>
      <c r="I22" s="20"/>
    </row>
    <row r="23" spans="1:9" ht="17.25" thickTop="1" x14ac:dyDescent="0.25">
      <c r="A23" s="80"/>
      <c r="B23" s="88"/>
      <c r="C23" s="82" t="s">
        <v>19</v>
      </c>
      <c r="D23" s="15">
        <f>D24+D32+D36+D37</f>
        <v>2018402</v>
      </c>
      <c r="E23" s="16">
        <v>2031036</v>
      </c>
      <c r="F23" s="17">
        <f t="shared" ref="F23:F37" si="3">D23/$D$23</f>
        <v>1</v>
      </c>
      <c r="G23" s="18">
        <f>D23-E23</f>
        <v>-12634</v>
      </c>
      <c r="H23" s="19">
        <f t="shared" ref="H23:H37" si="4">G23/E23</f>
        <v>-6.2204707351322186E-3</v>
      </c>
      <c r="I23" s="20"/>
    </row>
    <row r="24" spans="1:9" ht="16.5" x14ac:dyDescent="0.25">
      <c r="A24" s="100" t="s">
        <v>6</v>
      </c>
      <c r="B24" s="100"/>
      <c r="C24" s="100"/>
      <c r="D24" s="15">
        <f>SUM(D25:D31)</f>
        <v>1866558</v>
      </c>
      <c r="E24" s="16">
        <v>1888837</v>
      </c>
      <c r="F24" s="17">
        <f t="shared" si="3"/>
        <v>0.92477018948653444</v>
      </c>
      <c r="G24" s="18">
        <f t="shared" ref="G24:G37" si="5">D24-E24</f>
        <v>-22279</v>
      </c>
      <c r="H24" s="19">
        <f t="shared" si="4"/>
        <v>-1.1795088723907885E-2</v>
      </c>
      <c r="I24" s="20"/>
    </row>
    <row r="25" spans="1:9" ht="16.5" x14ac:dyDescent="0.25">
      <c r="A25" s="83"/>
      <c r="B25" s="83"/>
      <c r="C25" s="84" t="s">
        <v>7</v>
      </c>
      <c r="D25" s="21">
        <f>'[2]Cotizantes 2022'!G101</f>
        <v>32054</v>
      </c>
      <c r="E25" s="22">
        <v>32068</v>
      </c>
      <c r="F25" s="23">
        <f t="shared" si="3"/>
        <v>1.5880880022909213E-2</v>
      </c>
      <c r="G25" s="24">
        <f>D25-E25</f>
        <v>-14</v>
      </c>
      <c r="H25" s="25">
        <f t="shared" si="4"/>
        <v>-4.3657228389671948E-4</v>
      </c>
      <c r="I25" s="20"/>
    </row>
    <row r="26" spans="1:9" ht="16.5" x14ac:dyDescent="0.25">
      <c r="A26" s="85"/>
      <c r="B26" s="84"/>
      <c r="C26" s="84" t="s">
        <v>8</v>
      </c>
      <c r="D26" s="21">
        <f>'[2]Cotizantes 2022'!G102</f>
        <v>516331</v>
      </c>
      <c r="E26" s="22">
        <v>519435</v>
      </c>
      <c r="F26" s="23">
        <f>D26/$D$23</f>
        <v>0.25581177585040049</v>
      </c>
      <c r="G26" s="24">
        <f>D26-E26</f>
        <v>-3104</v>
      </c>
      <c r="H26" s="25">
        <f t="shared" si="4"/>
        <v>-5.9757236227824459E-3</v>
      </c>
      <c r="I26" s="20"/>
    </row>
    <row r="27" spans="1:9" ht="16.5" x14ac:dyDescent="0.25">
      <c r="A27" s="83"/>
      <c r="B27" s="83"/>
      <c r="C27" s="84" t="s">
        <v>9</v>
      </c>
      <c r="D27" s="21">
        <f>'[2]Cotizantes 2022'!G103</f>
        <v>7284</v>
      </c>
      <c r="E27" s="22">
        <v>6997</v>
      </c>
      <c r="F27" s="23">
        <f t="shared" si="3"/>
        <v>3.608795472854268E-3</v>
      </c>
      <c r="G27" s="24">
        <f>D27-E27</f>
        <v>287</v>
      </c>
      <c r="H27" s="25">
        <f t="shared" si="4"/>
        <v>4.1017578962412461E-2</v>
      </c>
      <c r="I27" s="20"/>
    </row>
    <row r="28" spans="1:9" ht="16.5" x14ac:dyDescent="0.25">
      <c r="A28" s="85"/>
      <c r="B28" s="84"/>
      <c r="C28" s="84" t="s">
        <v>10</v>
      </c>
      <c r="D28" s="21">
        <f>'[2]Cotizantes 2022'!G104</f>
        <v>619747</v>
      </c>
      <c r="E28" s="22">
        <v>624270</v>
      </c>
      <c r="F28" s="23">
        <f t="shared" si="3"/>
        <v>0.30704834814868398</v>
      </c>
      <c r="G28" s="24">
        <f t="shared" si="5"/>
        <v>-4523</v>
      </c>
      <c r="H28" s="25">
        <f t="shared" si="4"/>
        <v>-7.2452624665609432E-3</v>
      </c>
      <c r="I28" s="20"/>
    </row>
    <row r="29" spans="1:9" ht="16.5" x14ac:dyDescent="0.25">
      <c r="A29" s="85"/>
      <c r="B29" s="84"/>
      <c r="C29" s="84" t="s">
        <v>11</v>
      </c>
      <c r="D29" s="21">
        <f>'[2]Cotizantes 2022'!G105</f>
        <v>272717</v>
      </c>
      <c r="E29" s="22">
        <v>284236</v>
      </c>
      <c r="F29" s="23">
        <f t="shared" si="3"/>
        <v>0.13511530408709463</v>
      </c>
      <c r="G29" s="24">
        <f t="shared" si="5"/>
        <v>-11519</v>
      </c>
      <c r="H29" s="25">
        <f t="shared" si="4"/>
        <v>-4.0526182468089894E-2</v>
      </c>
      <c r="I29" s="20"/>
    </row>
    <row r="30" spans="1:9" ht="16.5" x14ac:dyDescent="0.25">
      <c r="A30" s="85"/>
      <c r="B30" s="84"/>
      <c r="C30" s="84" t="s">
        <v>12</v>
      </c>
      <c r="D30" s="21">
        <f>'[2]Cotizantes 2022'!G106</f>
        <v>16671</v>
      </c>
      <c r="E30" s="22">
        <v>16638</v>
      </c>
      <c r="F30" s="23">
        <f t="shared" si="3"/>
        <v>8.2595043009271694E-3</v>
      </c>
      <c r="G30" s="24">
        <f t="shared" si="5"/>
        <v>33</v>
      </c>
      <c r="H30" s="25">
        <f t="shared" si="4"/>
        <v>1.9834114677244859E-3</v>
      </c>
      <c r="I30" s="20"/>
    </row>
    <row r="31" spans="1:9" ht="16.5" x14ac:dyDescent="0.25">
      <c r="A31" s="85"/>
      <c r="B31" s="84"/>
      <c r="C31" s="84" t="s">
        <v>13</v>
      </c>
      <c r="D31" s="21">
        <f>'[2]Cotizantes 2022'!G107</f>
        <v>401754</v>
      </c>
      <c r="E31" s="22">
        <v>405193</v>
      </c>
      <c r="F31" s="23">
        <f t="shared" si="3"/>
        <v>0.19904558160366467</v>
      </c>
      <c r="G31" s="24">
        <f t="shared" si="5"/>
        <v>-3439</v>
      </c>
      <c r="H31" s="25">
        <f t="shared" si="4"/>
        <v>-8.4873134530951914E-3</v>
      </c>
      <c r="I31" s="20"/>
    </row>
    <row r="32" spans="1:9" ht="16.5" x14ac:dyDescent="0.25">
      <c r="A32" s="84"/>
      <c r="B32" s="84"/>
      <c r="C32" s="83" t="s">
        <v>14</v>
      </c>
      <c r="D32" s="15">
        <f>D35+D33+D34</f>
        <v>108159</v>
      </c>
      <c r="E32" s="16">
        <v>98470</v>
      </c>
      <c r="F32" s="17">
        <f t="shared" si="3"/>
        <v>5.3586451063762322E-2</v>
      </c>
      <c r="G32" s="18">
        <f>D32-E32</f>
        <v>9689</v>
      </c>
      <c r="H32" s="19">
        <f>G32/E32</f>
        <v>9.839545039098202E-2</v>
      </c>
      <c r="I32" s="20"/>
    </row>
    <row r="33" spans="1:10" ht="18" x14ac:dyDescent="0.25">
      <c r="A33" s="84"/>
      <c r="B33" s="84"/>
      <c r="C33" s="84" t="s">
        <v>20</v>
      </c>
      <c r="D33" s="21">
        <f>'[2]Cotizantes 2022'!G109</f>
        <v>329</v>
      </c>
      <c r="E33" s="22">
        <v>350</v>
      </c>
      <c r="F33" s="23">
        <f t="shared" si="3"/>
        <v>1.6300023483924411E-4</v>
      </c>
      <c r="G33" s="24">
        <f>D33-E33</f>
        <v>-21</v>
      </c>
      <c r="H33" s="25">
        <f>G33/E33</f>
        <v>-0.06</v>
      </c>
      <c r="I33" s="20"/>
    </row>
    <row r="34" spans="1:10" ht="18" x14ac:dyDescent="0.25">
      <c r="A34" s="84"/>
      <c r="B34" s="84"/>
      <c r="C34" s="84" t="s">
        <v>21</v>
      </c>
      <c r="D34" s="21">
        <f>'[2]Cotizantes 2022'!G110</f>
        <v>219</v>
      </c>
      <c r="E34" s="22">
        <v>1530</v>
      </c>
      <c r="F34" s="23">
        <f t="shared" si="3"/>
        <v>1.0850167607840262E-4</v>
      </c>
      <c r="G34" s="24">
        <f>D34-E34</f>
        <v>-1311</v>
      </c>
      <c r="H34" s="25">
        <f>G34/E34</f>
        <v>-0.85686274509803917</v>
      </c>
      <c r="I34" s="20"/>
    </row>
    <row r="35" spans="1:10" ht="16.5" x14ac:dyDescent="0.25">
      <c r="A35" s="84"/>
      <c r="B35" s="84"/>
      <c r="C35" s="84" t="s">
        <v>17</v>
      </c>
      <c r="D35" s="21">
        <f>'[2]Cotizantes 2022'!G111</f>
        <v>107611</v>
      </c>
      <c r="E35" s="22">
        <v>96590</v>
      </c>
      <c r="F35" s="23">
        <f t="shared" si="3"/>
        <v>5.3314949152844675E-2</v>
      </c>
      <c r="G35" s="24">
        <f>D35-E35</f>
        <v>11021</v>
      </c>
      <c r="H35" s="25">
        <f>G35/E35</f>
        <v>0.11410083859612796</v>
      </c>
      <c r="I35" s="20"/>
    </row>
    <row r="36" spans="1:10" ht="16.5" x14ac:dyDescent="0.25">
      <c r="A36" s="84"/>
      <c r="B36" s="84"/>
      <c r="C36" s="83" t="s">
        <v>18</v>
      </c>
      <c r="D36" s="31">
        <f>'[2]Cotizantes 2022'!$G$113</f>
        <v>28490</v>
      </c>
      <c r="E36" s="16">
        <v>29237</v>
      </c>
      <c r="F36" s="17">
        <f t="shared" si="3"/>
        <v>1.4115126719057947E-2</v>
      </c>
      <c r="G36" s="18">
        <f t="shared" si="5"/>
        <v>-747</v>
      </c>
      <c r="H36" s="19">
        <f t="shared" si="4"/>
        <v>-2.5549817012689401E-2</v>
      </c>
      <c r="I36" s="20"/>
    </row>
    <row r="37" spans="1:10" ht="18" x14ac:dyDescent="0.25">
      <c r="A37" s="85"/>
      <c r="B37" s="83"/>
      <c r="C37" s="83" t="s">
        <v>22</v>
      </c>
      <c r="D37" s="31">
        <f>'[2]Cotizantes 2022'!$G$114</f>
        <v>15195</v>
      </c>
      <c r="E37" s="16">
        <v>14492</v>
      </c>
      <c r="F37" s="17">
        <f t="shared" si="3"/>
        <v>7.5282327306453326E-3</v>
      </c>
      <c r="G37" s="18">
        <f t="shared" si="5"/>
        <v>703</v>
      </c>
      <c r="H37" s="19">
        <f t="shared" si="4"/>
        <v>4.8509522495169752E-2</v>
      </c>
      <c r="I37" s="20"/>
    </row>
    <row r="38" spans="1:10" ht="17.25" thickBot="1" x14ac:dyDescent="0.3">
      <c r="A38" s="87"/>
      <c r="B38" s="87"/>
      <c r="C38" s="87"/>
      <c r="D38" s="32"/>
      <c r="E38" s="33"/>
      <c r="F38" s="34"/>
      <c r="G38" s="35"/>
      <c r="H38" s="36"/>
      <c r="I38" s="20"/>
    </row>
    <row r="39" spans="1:10" ht="18.75" thickTop="1" x14ac:dyDescent="0.25">
      <c r="A39" s="101" t="s">
        <v>23</v>
      </c>
      <c r="B39" s="101"/>
      <c r="C39" s="101"/>
      <c r="D39" s="37">
        <f>D23/D8</f>
        <v>0.43356275935013766</v>
      </c>
      <c r="E39" s="38">
        <v>0.44377690937038766</v>
      </c>
      <c r="F39" s="39" t="s">
        <v>24</v>
      </c>
      <c r="G39" s="40">
        <f>D39-E39</f>
        <v>-1.0214150020250001E-2</v>
      </c>
      <c r="H39" s="19">
        <f>G39/E39</f>
        <v>-2.3016407128395696E-2</v>
      </c>
      <c r="I39" s="20"/>
    </row>
    <row r="40" spans="1:10" ht="18.75" customHeight="1" thickBot="1" x14ac:dyDescent="0.3">
      <c r="A40" s="102" t="s">
        <v>25</v>
      </c>
      <c r="B40" s="102"/>
      <c r="C40" s="102"/>
      <c r="D40" s="41">
        <f>D23/'[3]Mercado Potencial 2018'!H10</f>
        <v>0.77058543182861905</v>
      </c>
      <c r="E40" s="42">
        <v>0.78671688805589168</v>
      </c>
      <c r="F40" s="39" t="s">
        <v>24</v>
      </c>
      <c r="G40" s="40">
        <f>D40-E40</f>
        <v>-1.6131456227272634E-2</v>
      </c>
      <c r="H40" s="42">
        <f>G40/E40</f>
        <v>-2.0504779384024851E-2</v>
      </c>
      <c r="I40" s="20"/>
    </row>
    <row r="41" spans="1:10" ht="18" thickTop="1" thickBot="1" x14ac:dyDescent="0.3">
      <c r="A41" s="89"/>
      <c r="B41" s="89"/>
      <c r="C41" s="89"/>
      <c r="D41" s="43"/>
      <c r="E41" s="27"/>
      <c r="F41" s="44"/>
      <c r="G41" s="29"/>
      <c r="H41" s="45"/>
      <c r="I41" s="12"/>
    </row>
    <row r="42" spans="1:10" ht="18.75" thickTop="1" x14ac:dyDescent="0.25">
      <c r="A42" s="90"/>
      <c r="B42" s="81"/>
      <c r="C42" s="82" t="s">
        <v>26</v>
      </c>
      <c r="D42" s="46">
        <f>D43+D51+D55+D56+D57+D58+D59+D60+D63+D64+D61+D62</f>
        <v>6594859400.0799999</v>
      </c>
      <c r="E42" s="46">
        <v>6493416669.8099995</v>
      </c>
      <c r="F42" s="17">
        <f>D42/D$42</f>
        <v>1</v>
      </c>
      <c r="G42" s="18">
        <f>D42-E42</f>
        <v>101442730.27000046</v>
      </c>
      <c r="H42" s="19">
        <f t="shared" ref="H42:H64" si="6">G42/E42</f>
        <v>1.5622396563836819E-2</v>
      </c>
      <c r="I42" s="12"/>
      <c r="J42" s="47"/>
    </row>
    <row r="43" spans="1:10" ht="16.5" x14ac:dyDescent="0.25">
      <c r="A43" s="100" t="s">
        <v>27</v>
      </c>
      <c r="B43" s="100"/>
      <c r="C43" s="100"/>
      <c r="D43" s="46">
        <f>SUM(D44:D50)</f>
        <v>4686888882.0499992</v>
      </c>
      <c r="E43" s="46">
        <v>4605345633.4399996</v>
      </c>
      <c r="F43" s="17">
        <f t="shared" ref="F43:F64" si="7">D43/D$42</f>
        <v>0.71068821906849811</v>
      </c>
      <c r="G43" s="18">
        <f>D43-E43</f>
        <v>81543248.609999657</v>
      </c>
      <c r="H43" s="19">
        <f t="shared" si="6"/>
        <v>1.7706216883680514E-2</v>
      </c>
      <c r="I43" s="12"/>
    </row>
    <row r="44" spans="1:10" ht="16.5" x14ac:dyDescent="0.25">
      <c r="A44" s="83"/>
      <c r="B44" s="83"/>
      <c r="C44" s="84" t="s">
        <v>7</v>
      </c>
      <c r="D44" s="48">
        <f>+'[2]Individualizacion 2022'!B269+'[2]Individualizacion 2022'!C269</f>
        <v>63898840.07</v>
      </c>
      <c r="E44" s="22">
        <v>62224158.189999998</v>
      </c>
      <c r="F44" s="23">
        <f t="shared" si="7"/>
        <v>9.6891891386228588E-3</v>
      </c>
      <c r="G44" s="24">
        <f>D44-E44</f>
        <v>1674681.8800000027</v>
      </c>
      <c r="H44" s="25">
        <f t="shared" si="6"/>
        <v>2.6913692827894933E-2</v>
      </c>
      <c r="I44" s="12"/>
    </row>
    <row r="45" spans="1:10" ht="16.5" x14ac:dyDescent="0.25">
      <c r="A45" s="93" t="s">
        <v>8</v>
      </c>
      <c r="B45" s="93"/>
      <c r="C45" s="93"/>
      <c r="D45" s="48">
        <f>+'[2]Individualizacion 2022'!B270+'[2]Individualizacion 2022'!C270</f>
        <v>1209956483.01</v>
      </c>
      <c r="E45" s="22">
        <v>1137708811.24</v>
      </c>
      <c r="F45" s="23">
        <f>D45/D$42</f>
        <v>0.18346964045894934</v>
      </c>
      <c r="G45" s="24">
        <f>D45-E45</f>
        <v>72247671.769999981</v>
      </c>
      <c r="H45" s="25">
        <f t="shared" si="6"/>
        <v>6.3502779495270445E-2</v>
      </c>
      <c r="I45" s="12"/>
    </row>
    <row r="46" spans="1:10" ht="16.5" x14ac:dyDescent="0.25">
      <c r="A46" s="83"/>
      <c r="B46" s="83"/>
      <c r="C46" s="84" t="s">
        <v>9</v>
      </c>
      <c r="D46" s="48">
        <f>+'[2]Individualizacion 2022'!B271+'[2]Individualizacion 2022'!C271</f>
        <v>28920737.079999998</v>
      </c>
      <c r="E46" s="49">
        <v>27914131.350000001</v>
      </c>
      <c r="F46" s="23">
        <f t="shared" si="7"/>
        <v>4.3853455131506172E-3</v>
      </c>
      <c r="G46" s="24">
        <f t="shared" ref="G46:G64" si="8">D46-E46</f>
        <v>1006605.7299999967</v>
      </c>
      <c r="H46" s="25">
        <f t="shared" si="6"/>
        <v>3.6060793630964864E-2</v>
      </c>
      <c r="I46" s="12"/>
    </row>
    <row r="47" spans="1:10" ht="16.5" x14ac:dyDescent="0.25">
      <c r="A47" s="93" t="s">
        <v>10</v>
      </c>
      <c r="B47" s="93"/>
      <c r="C47" s="93"/>
      <c r="D47" s="48">
        <f>+'[2]Individualizacion 2022'!B272+'[2]Individualizacion 2022'!C272</f>
        <v>1612367823.6199999</v>
      </c>
      <c r="E47" s="49">
        <v>1592573108.8399999</v>
      </c>
      <c r="F47" s="23">
        <f t="shared" si="7"/>
        <v>0.24448858206142207</v>
      </c>
      <c r="G47" s="24">
        <f t="shared" si="8"/>
        <v>19794714.779999971</v>
      </c>
      <c r="H47" s="25">
        <f t="shared" si="6"/>
        <v>1.2429391574003197E-2</v>
      </c>
      <c r="I47" s="12"/>
    </row>
    <row r="48" spans="1:10" ht="16.5" x14ac:dyDescent="0.25">
      <c r="A48" s="93" t="s">
        <v>11</v>
      </c>
      <c r="B48" s="93"/>
      <c r="C48" s="93"/>
      <c r="D48" s="48">
        <f>+'[2]Individualizacion 2022'!B273+'[2]Individualizacion 2022'!C273</f>
        <v>736426117.87</v>
      </c>
      <c r="E48" s="49">
        <v>765742885.86000001</v>
      </c>
      <c r="F48" s="23">
        <f t="shared" si="7"/>
        <v>0.11166668964331017</v>
      </c>
      <c r="G48" s="24">
        <f t="shared" si="8"/>
        <v>-29316767.99000001</v>
      </c>
      <c r="H48" s="25">
        <f t="shared" si="6"/>
        <v>-3.8285393872219353E-2</v>
      </c>
      <c r="I48" s="12"/>
    </row>
    <row r="49" spans="1:9" ht="16.5" x14ac:dyDescent="0.25">
      <c r="A49" s="93" t="s">
        <v>12</v>
      </c>
      <c r="B49" s="93"/>
      <c r="C49" s="93"/>
      <c r="D49" s="48">
        <f>+'[2]Individualizacion 2022'!B274+'[2]Individualizacion 2022'!C274</f>
        <v>39037653.93</v>
      </c>
      <c r="E49" s="49">
        <v>35673325.140000001</v>
      </c>
      <c r="F49" s="23">
        <f t="shared" si="7"/>
        <v>5.9194065501269747E-3</v>
      </c>
      <c r="G49" s="24">
        <f t="shared" si="8"/>
        <v>3364328.7899999991</v>
      </c>
      <c r="H49" s="25">
        <f t="shared" si="6"/>
        <v>9.43093691658035E-2</v>
      </c>
      <c r="I49" s="12"/>
    </row>
    <row r="50" spans="1:9" ht="16.5" x14ac:dyDescent="0.25">
      <c r="A50" s="93" t="s">
        <v>13</v>
      </c>
      <c r="B50" s="93"/>
      <c r="C50" s="93"/>
      <c r="D50" s="48">
        <f>+'[2]Individualizacion 2022'!B275+'[2]Individualizacion 2022'!C275</f>
        <v>996281226.46999991</v>
      </c>
      <c r="E50" s="49">
        <v>983509212.81999993</v>
      </c>
      <c r="F50" s="23">
        <f t="shared" si="7"/>
        <v>0.15106936570291618</v>
      </c>
      <c r="G50" s="24">
        <f t="shared" si="8"/>
        <v>12772013.649999976</v>
      </c>
      <c r="H50" s="25">
        <f t="shared" si="6"/>
        <v>1.2986165745594786E-2</v>
      </c>
      <c r="I50" s="12"/>
    </row>
    <row r="51" spans="1:9" ht="16.5" x14ac:dyDescent="0.25">
      <c r="A51" s="100" t="s">
        <v>14</v>
      </c>
      <c r="B51" s="100"/>
      <c r="C51" s="100"/>
      <c r="D51" s="46">
        <f>'[2]Individualizacion 2022'!$B$280+'[2]Individualizacion 2022'!$C$280</f>
        <v>746124280.67999995</v>
      </c>
      <c r="E51" s="46">
        <v>747983967.67000008</v>
      </c>
      <c r="F51" s="17">
        <f t="shared" si="7"/>
        <v>0.11313725364197286</v>
      </c>
      <c r="G51" s="18">
        <f t="shared" si="8"/>
        <v>-1859686.9900001287</v>
      </c>
      <c r="H51" s="19">
        <f t="shared" si="6"/>
        <v>-2.4862658430943752E-3</v>
      </c>
      <c r="I51" s="12"/>
    </row>
    <row r="52" spans="1:9" ht="18" x14ac:dyDescent="0.25">
      <c r="A52" s="84"/>
      <c r="B52" s="84"/>
      <c r="C52" s="84" t="s">
        <v>20</v>
      </c>
      <c r="D52" s="48">
        <f>+'[2]Individualizacion 2022'!B277+'[2]Individualizacion 2022'!C277</f>
        <v>12251006.74</v>
      </c>
      <c r="E52" s="49">
        <v>24271373.82</v>
      </c>
      <c r="F52" s="23">
        <f>D52/D$42</f>
        <v>1.8576600343976079E-3</v>
      </c>
      <c r="G52" s="24">
        <f>D52-E52</f>
        <v>-12020367.08</v>
      </c>
      <c r="H52" s="25">
        <f>G52/E52</f>
        <v>-0.495248730835954</v>
      </c>
      <c r="I52" s="12"/>
    </row>
    <row r="53" spans="1:9" ht="18" x14ac:dyDescent="0.25">
      <c r="A53" s="84"/>
      <c r="B53" s="84"/>
      <c r="C53" s="84" t="s">
        <v>28</v>
      </c>
      <c r="D53" s="48">
        <f>+'[2]Individualizacion 2022'!B278+'[2]Individualizacion 2022'!C278</f>
        <v>1051056.5</v>
      </c>
      <c r="E53" s="49">
        <v>49924616.260000005</v>
      </c>
      <c r="F53" s="23">
        <f>D53/D$42</f>
        <v>1.5937511874585984E-4</v>
      </c>
      <c r="G53" s="24">
        <f>D53-E53</f>
        <v>-48873559.760000005</v>
      </c>
      <c r="H53" s="25">
        <f>G53/E53</f>
        <v>-0.97894712911710224</v>
      </c>
      <c r="I53" s="12"/>
    </row>
    <row r="54" spans="1:9" ht="16.5" x14ac:dyDescent="0.25">
      <c r="A54" s="84"/>
      <c r="B54" s="84"/>
      <c r="C54" s="84" t="s">
        <v>17</v>
      </c>
      <c r="D54" s="48">
        <f>+'[2]Individualizacion 2022'!B279+'[2]Individualizacion 2022'!C279</f>
        <v>732822217.43999994</v>
      </c>
      <c r="E54" s="49">
        <v>673787977.59000003</v>
      </c>
      <c r="F54" s="23">
        <f>D54/D$42</f>
        <v>0.1111202184888294</v>
      </c>
      <c r="G54" s="24">
        <f>D54-E54</f>
        <v>59034239.849999905</v>
      </c>
      <c r="H54" s="25">
        <f>G54/E54</f>
        <v>8.7615454435908971E-2</v>
      </c>
      <c r="I54" s="12"/>
    </row>
    <row r="55" spans="1:9" ht="16.5" x14ac:dyDescent="0.25">
      <c r="A55" s="84"/>
      <c r="B55" s="84"/>
      <c r="C55" s="83" t="s">
        <v>18</v>
      </c>
      <c r="D55" s="46">
        <f>'[2]Individualizacion 2022'!$B$281+'[2]Individualizacion 2022'!$C$281</f>
        <v>128366708.91000001</v>
      </c>
      <c r="E55" s="16">
        <v>116460098.92</v>
      </c>
      <c r="F55" s="17">
        <f t="shared" si="7"/>
        <v>1.9464661962079563E-2</v>
      </c>
      <c r="G55" s="18">
        <f t="shared" si="8"/>
        <v>11906609.99000001</v>
      </c>
      <c r="H55" s="19">
        <f t="shared" si="6"/>
        <v>0.10223767711359255</v>
      </c>
      <c r="I55" s="12"/>
    </row>
    <row r="56" spans="1:9" ht="16.5" x14ac:dyDescent="0.25">
      <c r="A56" s="100" t="s">
        <v>29</v>
      </c>
      <c r="B56" s="100"/>
      <c r="C56" s="100"/>
      <c r="D56" s="46">
        <f>+'[2]Individualizacion 2022'!H286</f>
        <v>253689260.80000001</v>
      </c>
      <c r="E56" s="16">
        <v>248737504.33000001</v>
      </c>
      <c r="F56" s="17">
        <f t="shared" si="7"/>
        <v>3.8467728485147477E-2</v>
      </c>
      <c r="G56" s="18">
        <f t="shared" si="8"/>
        <v>4951756.4699999988</v>
      </c>
      <c r="H56" s="19">
        <f t="shared" si="6"/>
        <v>1.990755870666976E-2</v>
      </c>
      <c r="I56" s="12"/>
    </row>
    <row r="57" spans="1:9" ht="16.5" x14ac:dyDescent="0.25">
      <c r="A57" s="100" t="s">
        <v>30</v>
      </c>
      <c r="B57" s="100"/>
      <c r="C57" s="100"/>
      <c r="D57" s="46">
        <f>+'[2]Individualizacion 2022'!D288</f>
        <v>561326941.75999999</v>
      </c>
      <c r="E57" s="16">
        <v>576133254.32000005</v>
      </c>
      <c r="F57" s="17">
        <f t="shared" si="7"/>
        <v>8.5115831544974374E-2</v>
      </c>
      <c r="G57" s="18">
        <f t="shared" si="8"/>
        <v>-14806312.560000062</v>
      </c>
      <c r="H57" s="19">
        <f t="shared" si="6"/>
        <v>-2.569945832666037E-2</v>
      </c>
      <c r="I57" s="12"/>
    </row>
    <row r="58" spans="1:9" ht="18" x14ac:dyDescent="0.25">
      <c r="A58" s="100" t="s">
        <v>31</v>
      </c>
      <c r="B58" s="100"/>
      <c r="C58" s="100"/>
      <c r="D58" s="46">
        <f>+'[2]Individualizacion 2022'!E288</f>
        <v>48029477.160000004</v>
      </c>
      <c r="E58" s="16">
        <v>29970412.32</v>
      </c>
      <c r="F58" s="17">
        <f t="shared" si="7"/>
        <v>7.2828659788285064E-3</v>
      </c>
      <c r="G58" s="18">
        <f>D58-E58</f>
        <v>18059064.840000004</v>
      </c>
      <c r="H58" s="19">
        <f t="shared" si="6"/>
        <v>0.60256310948210545</v>
      </c>
      <c r="I58" s="12"/>
    </row>
    <row r="59" spans="1:9" ht="16.5" x14ac:dyDescent="0.25">
      <c r="A59" s="100" t="s">
        <v>32</v>
      </c>
      <c r="B59" s="100"/>
      <c r="C59" s="100"/>
      <c r="D59" s="46">
        <f>+'[2]Individualizacion 2022'!F288</f>
        <v>118.96</v>
      </c>
      <c r="E59" s="16">
        <v>1318.77</v>
      </c>
      <c r="F59" s="17">
        <f t="shared" si="7"/>
        <v>1.803829206708439E-8</v>
      </c>
      <c r="G59" s="18">
        <f t="shared" si="8"/>
        <v>-1199.81</v>
      </c>
      <c r="H59" s="19">
        <f t="shared" si="6"/>
        <v>-0.90979473297087432</v>
      </c>
      <c r="I59" s="12"/>
    </row>
    <row r="60" spans="1:9" ht="16.5" x14ac:dyDescent="0.25">
      <c r="A60" s="100" t="s">
        <v>33</v>
      </c>
      <c r="B60" s="100"/>
      <c r="C60" s="100"/>
      <c r="D60" s="46">
        <f>+'[2]Individualizacion 2022'!G288</f>
        <v>4587690.709999999</v>
      </c>
      <c r="E60" s="16">
        <v>5485386.629999999</v>
      </c>
      <c r="F60" s="17">
        <f t="shared" si="7"/>
        <v>6.9564647730690772E-4</v>
      </c>
      <c r="G60" s="18">
        <f t="shared" si="8"/>
        <v>-897695.91999999993</v>
      </c>
      <c r="H60" s="19">
        <f t="shared" si="6"/>
        <v>-0.16365226018717299</v>
      </c>
      <c r="I60" s="12"/>
    </row>
    <row r="61" spans="1:9" ht="18" x14ac:dyDescent="0.25">
      <c r="A61" s="100" t="s">
        <v>34</v>
      </c>
      <c r="B61" s="100"/>
      <c r="C61" s="100"/>
      <c r="D61" s="46">
        <f>+'[2]Individualizacion 2022'!H283</f>
        <v>26885325.600000001</v>
      </c>
      <c r="E61" s="16">
        <v>28094756.949999999</v>
      </c>
      <c r="F61" s="17">
        <f t="shared" si="7"/>
        <v>4.0767094442792614E-3</v>
      </c>
      <c r="G61" s="18">
        <f t="shared" si="8"/>
        <v>-1209431.3499999978</v>
      </c>
      <c r="H61" s="19">
        <f t="shared" si="6"/>
        <v>-4.3048293749343068E-2</v>
      </c>
      <c r="I61" s="12"/>
    </row>
    <row r="62" spans="1:9" ht="18" x14ac:dyDescent="0.25">
      <c r="A62" s="83"/>
      <c r="B62" s="83"/>
      <c r="C62" s="83" t="s">
        <v>35</v>
      </c>
      <c r="D62" s="46">
        <f>+'[2]Individualizacion 2022'!H284</f>
        <v>53769220.310000002</v>
      </c>
      <c r="E62" s="16">
        <v>56188281.200000003</v>
      </c>
      <c r="F62" s="17">
        <f t="shared" si="7"/>
        <v>8.1532019180496473E-3</v>
      </c>
      <c r="G62" s="18">
        <f t="shared" si="8"/>
        <v>-2419060.8900000006</v>
      </c>
      <c r="H62" s="19">
        <f t="shared" si="6"/>
        <v>-4.3052765422552208E-2</v>
      </c>
      <c r="I62" s="12"/>
    </row>
    <row r="63" spans="1:9" ht="16.5" x14ac:dyDescent="0.25">
      <c r="A63" s="100" t="s">
        <v>36</v>
      </c>
      <c r="B63" s="100"/>
      <c r="C63" s="100"/>
      <c r="D63" s="46">
        <f>+'[2]Individualizacion 2022'!H285</f>
        <v>44396209.189999998</v>
      </c>
      <c r="E63" s="16">
        <v>43529619.200000003</v>
      </c>
      <c r="F63" s="17">
        <f t="shared" si="7"/>
        <v>6.7319417286532965E-3</v>
      </c>
      <c r="G63" s="18">
        <f t="shared" si="8"/>
        <v>866589.98999999464</v>
      </c>
      <c r="H63" s="19">
        <f t="shared" si="6"/>
        <v>1.99080535489728E-2</v>
      </c>
      <c r="I63" s="12"/>
    </row>
    <row r="64" spans="1:9" ht="17.25" thickBot="1" x14ac:dyDescent="0.3">
      <c r="A64" s="100" t="s">
        <v>37</v>
      </c>
      <c r="B64" s="100"/>
      <c r="C64" s="100"/>
      <c r="D64" s="46">
        <f>+'[2]Individualizacion 2022'!H287</f>
        <v>40795283.950000003</v>
      </c>
      <c r="E64" s="16">
        <v>35486436.060000002</v>
      </c>
      <c r="F64" s="17">
        <f t="shared" si="7"/>
        <v>6.18592171191779E-3</v>
      </c>
      <c r="G64" s="18">
        <f t="shared" si="8"/>
        <v>5308847.8900000006</v>
      </c>
      <c r="H64" s="19">
        <f t="shared" si="6"/>
        <v>0.14960217140498047</v>
      </c>
      <c r="I64" s="12"/>
    </row>
    <row r="65" spans="1:9" ht="18" thickTop="1" thickBot="1" x14ac:dyDescent="0.3">
      <c r="A65" s="89"/>
      <c r="B65" s="89"/>
      <c r="C65" s="89"/>
      <c r="D65" s="43" t="s">
        <v>38</v>
      </c>
      <c r="E65" s="27"/>
      <c r="F65" s="28"/>
      <c r="G65" s="29"/>
      <c r="H65" s="45"/>
      <c r="I65" s="12"/>
    </row>
    <row r="66" spans="1:9" ht="17.25" thickTop="1" x14ac:dyDescent="0.25">
      <c r="A66" s="90"/>
      <c r="B66" s="81"/>
      <c r="C66" s="82" t="s">
        <v>39</v>
      </c>
      <c r="D66" s="46">
        <f>D67+D74</f>
        <v>5561379871.6399994</v>
      </c>
      <c r="E66" s="46">
        <v>5469789700.0299997</v>
      </c>
      <c r="F66" s="17">
        <f>D66/D$66</f>
        <v>1</v>
      </c>
      <c r="G66" s="18">
        <f t="shared" ref="G66:G80" si="9">D66-E66</f>
        <v>91590171.609999657</v>
      </c>
      <c r="H66" s="19">
        <f t="shared" ref="H66:H80" si="10">G66/E66</f>
        <v>1.6744733642958396E-2</v>
      </c>
      <c r="I66" s="12"/>
    </row>
    <row r="67" spans="1:9" ht="16.5" x14ac:dyDescent="0.25">
      <c r="A67" s="103" t="s">
        <v>40</v>
      </c>
      <c r="B67" s="103"/>
      <c r="C67" s="103"/>
      <c r="D67" s="46">
        <f>D68+D69+D73</f>
        <v>5308637168.3999996</v>
      </c>
      <c r="E67" s="46">
        <v>5192460039.6799994</v>
      </c>
      <c r="F67" s="17">
        <f t="shared" ref="F67:F80" si="11">D67/D$66</f>
        <v>0.9545539579972141</v>
      </c>
      <c r="G67" s="18">
        <f t="shared" si="9"/>
        <v>116177128.72000027</v>
      </c>
      <c r="H67" s="19">
        <f t="shared" si="10"/>
        <v>2.2374197939356702E-2</v>
      </c>
      <c r="I67" s="12"/>
    </row>
    <row r="68" spans="1:9" ht="16.5" x14ac:dyDescent="0.25">
      <c r="A68" s="100" t="s">
        <v>41</v>
      </c>
      <c r="B68" s="100"/>
      <c r="C68" s="100"/>
      <c r="D68" s="46">
        <f>'[2]Individualizacion 2022'!$B$276</f>
        <v>4665292057.29</v>
      </c>
      <c r="E68" s="16">
        <v>4571131506.8299999</v>
      </c>
      <c r="F68" s="17">
        <f t="shared" si="11"/>
        <v>0.83887311512030349</v>
      </c>
      <c r="G68" s="18">
        <f t="shared" si="9"/>
        <v>94160550.460000038</v>
      </c>
      <c r="H68" s="19">
        <f t="shared" si="10"/>
        <v>2.0598958992824677E-2</v>
      </c>
      <c r="I68" s="12"/>
    </row>
    <row r="69" spans="1:9" ht="16.5" x14ac:dyDescent="0.25">
      <c r="A69" s="103" t="s">
        <v>14</v>
      </c>
      <c r="B69" s="103"/>
      <c r="C69" s="103"/>
      <c r="D69" s="46">
        <f>+D70+D71+D72</f>
        <v>515488178.38</v>
      </c>
      <c r="E69" s="16">
        <v>505884083.94</v>
      </c>
      <c r="F69" s="17">
        <f t="shared" si="11"/>
        <v>9.2690697322926674E-2</v>
      </c>
      <c r="G69" s="18">
        <f t="shared" si="9"/>
        <v>9604094.4399999976</v>
      </c>
      <c r="H69" s="19">
        <f t="shared" si="10"/>
        <v>1.898477288551953E-2</v>
      </c>
      <c r="I69" s="12"/>
    </row>
    <row r="70" spans="1:9" ht="16.5" x14ac:dyDescent="0.25">
      <c r="A70" s="84"/>
      <c r="B70" s="84"/>
      <c r="C70" s="84" t="s">
        <v>15</v>
      </c>
      <c r="D70" s="48">
        <f>'[2]Individualizacion 2022'!B277</f>
        <v>4903003.99</v>
      </c>
      <c r="E70" s="49">
        <v>9753790.4399999995</v>
      </c>
      <c r="F70" s="23">
        <f>D70/D$66</f>
        <v>8.8161645188141943E-4</v>
      </c>
      <c r="G70" s="24">
        <f>D70-E70</f>
        <v>-4850786.4499999993</v>
      </c>
      <c r="H70" s="25">
        <f>G70/E70</f>
        <v>-0.49732321806987678</v>
      </c>
      <c r="I70" s="12"/>
    </row>
    <row r="71" spans="1:9" ht="16.5" x14ac:dyDescent="0.25">
      <c r="A71" s="84"/>
      <c r="B71" s="84"/>
      <c r="C71" s="84" t="s">
        <v>16</v>
      </c>
      <c r="D71" s="48">
        <f>'[2]Individualizacion 2022'!B278</f>
        <v>794914.68</v>
      </c>
      <c r="E71" s="49">
        <v>26844653.620000001</v>
      </c>
      <c r="F71" s="23">
        <f>D71/D$66</f>
        <v>1.4293479286563949E-4</v>
      </c>
      <c r="G71" s="24">
        <f>D71-E71</f>
        <v>-26049738.940000001</v>
      </c>
      <c r="H71" s="25">
        <f>G71/E71</f>
        <v>-0.97038834282414554</v>
      </c>
      <c r="I71" s="12"/>
    </row>
    <row r="72" spans="1:9" ht="16.5" x14ac:dyDescent="0.25">
      <c r="A72" s="93" t="s">
        <v>17</v>
      </c>
      <c r="B72" s="93"/>
      <c r="C72" s="93"/>
      <c r="D72" s="48">
        <f>'[2]Individualizacion 2022'!B279</f>
        <v>509790259.70999998</v>
      </c>
      <c r="E72" s="49">
        <v>469285639.88</v>
      </c>
      <c r="F72" s="23">
        <f>D72/D$66</f>
        <v>9.1666146078179619E-2</v>
      </c>
      <c r="G72" s="24">
        <f>D72-E72</f>
        <v>40504619.829999983</v>
      </c>
      <c r="H72" s="25">
        <f>G72/E72</f>
        <v>8.6311227934350032E-2</v>
      </c>
      <c r="I72" s="12"/>
    </row>
    <row r="73" spans="1:9" ht="16.5" x14ac:dyDescent="0.25">
      <c r="A73" s="84"/>
      <c r="B73" s="84"/>
      <c r="C73" s="91" t="s">
        <v>18</v>
      </c>
      <c r="D73" s="46">
        <f>'[2]Individualizacion 2022'!$B$281</f>
        <v>127856932.73</v>
      </c>
      <c r="E73" s="16">
        <v>115444448.91</v>
      </c>
      <c r="F73" s="17">
        <f t="shared" si="11"/>
        <v>2.2990145553983921E-2</v>
      </c>
      <c r="G73" s="18">
        <f t="shared" si="9"/>
        <v>12412483.820000008</v>
      </c>
      <c r="H73" s="19">
        <f t="shared" si="10"/>
        <v>0.10751910496516578</v>
      </c>
      <c r="I73" s="12"/>
    </row>
    <row r="74" spans="1:9" ht="16.5" x14ac:dyDescent="0.25">
      <c r="A74" s="103" t="s">
        <v>42</v>
      </c>
      <c r="B74" s="103"/>
      <c r="C74" s="103"/>
      <c r="D74" s="46">
        <f>D75+D76+D80</f>
        <v>252742703.23999998</v>
      </c>
      <c r="E74" s="46">
        <v>277329660.35000002</v>
      </c>
      <c r="F74" s="17">
        <f t="shared" si="11"/>
        <v>4.5446042002785993E-2</v>
      </c>
      <c r="G74" s="18">
        <f t="shared" si="9"/>
        <v>-24586957.110000044</v>
      </c>
      <c r="H74" s="19">
        <f t="shared" si="10"/>
        <v>-8.8656067580259609E-2</v>
      </c>
      <c r="I74" s="12"/>
    </row>
    <row r="75" spans="1:9" ht="16.5" x14ac:dyDescent="0.25">
      <c r="A75" s="100" t="s">
        <v>41</v>
      </c>
      <c r="B75" s="100"/>
      <c r="C75" s="100"/>
      <c r="D75" s="46">
        <f>'[2]Individualizacion 2022'!$C$276</f>
        <v>21596824.760000002</v>
      </c>
      <c r="E75" s="16">
        <v>34214126.609999999</v>
      </c>
      <c r="F75" s="17">
        <f t="shared" si="11"/>
        <v>3.8833572347992296E-3</v>
      </c>
      <c r="G75" s="18">
        <f t="shared" si="9"/>
        <v>-12617301.849999998</v>
      </c>
      <c r="H75" s="19">
        <f t="shared" si="10"/>
        <v>-0.36877462908295461</v>
      </c>
      <c r="I75" s="12"/>
    </row>
    <row r="76" spans="1:9" ht="16.5" x14ac:dyDescent="0.25">
      <c r="A76" s="103" t="s">
        <v>14</v>
      </c>
      <c r="B76" s="103"/>
      <c r="C76" s="103"/>
      <c r="D76" s="46">
        <f>+D77+D78+D79</f>
        <v>230636102.29999998</v>
      </c>
      <c r="E76" s="16">
        <v>242099883.73000002</v>
      </c>
      <c r="F76" s="17">
        <f t="shared" si="11"/>
        <v>4.1471021153602211E-2</v>
      </c>
      <c r="G76" s="18">
        <f>D76-E76</f>
        <v>-11463781.430000037</v>
      </c>
      <c r="H76" s="19">
        <f>G76/E76</f>
        <v>-4.7351453678453344E-2</v>
      </c>
      <c r="I76" s="12"/>
    </row>
    <row r="77" spans="1:9" ht="18" x14ac:dyDescent="0.25">
      <c r="A77" s="84"/>
      <c r="B77" s="84"/>
      <c r="C77" s="84" t="s">
        <v>20</v>
      </c>
      <c r="D77" s="50">
        <f>'[2]Individualizacion 2022'!C277</f>
        <v>7348002.75</v>
      </c>
      <c r="E77" s="49">
        <v>14517583.380000001</v>
      </c>
      <c r="F77" s="23">
        <f>D77/D$66</f>
        <v>1.3212553214483336E-3</v>
      </c>
      <c r="G77" s="24">
        <f>D77-E77</f>
        <v>-7169580.6300000008</v>
      </c>
      <c r="H77" s="25" t="s">
        <v>24</v>
      </c>
      <c r="I77" s="12"/>
    </row>
    <row r="78" spans="1:9" ht="16.5" x14ac:dyDescent="0.25">
      <c r="A78" s="84"/>
      <c r="B78" s="84"/>
      <c r="C78" s="84" t="s">
        <v>16</v>
      </c>
      <c r="D78" s="48">
        <f>'[2]Individualizacion 2022'!C278</f>
        <v>256141.82</v>
      </c>
      <c r="E78" s="49">
        <v>23079962.640000001</v>
      </c>
      <c r="F78" s="23">
        <f>D78/D$66</f>
        <v>4.6057242251367041E-5</v>
      </c>
      <c r="G78" s="24">
        <f>D78-E78</f>
        <v>-22823820.82</v>
      </c>
      <c r="H78" s="25">
        <f>G78/E78</f>
        <v>-0.9889019829019966</v>
      </c>
      <c r="I78" s="12"/>
    </row>
    <row r="79" spans="1:9" ht="16.5" x14ac:dyDescent="0.25">
      <c r="A79" s="93" t="s">
        <v>17</v>
      </c>
      <c r="B79" s="93"/>
      <c r="C79" s="93"/>
      <c r="D79" s="48">
        <f>'[2]Individualizacion 2022'!C279</f>
        <v>223031957.72999999</v>
      </c>
      <c r="E79" s="49">
        <v>204502337.71000001</v>
      </c>
      <c r="F79" s="23">
        <f>D79/D$66</f>
        <v>4.0103708589902518E-2</v>
      </c>
      <c r="G79" s="24">
        <f>D79-E79</f>
        <v>18529620.019999981</v>
      </c>
      <c r="H79" s="25">
        <f>G79/E79</f>
        <v>9.0608353075535025E-2</v>
      </c>
      <c r="I79" s="12"/>
    </row>
    <row r="80" spans="1:9" ht="17.25" thickBot="1" x14ac:dyDescent="0.3">
      <c r="A80" s="84"/>
      <c r="B80" s="84"/>
      <c r="C80" s="91" t="s">
        <v>18</v>
      </c>
      <c r="D80" s="46">
        <f>'[2]Individualizacion 2022'!$C$281</f>
        <v>509776.18</v>
      </c>
      <c r="E80" s="16">
        <v>1015650.01</v>
      </c>
      <c r="F80" s="17">
        <f t="shared" si="11"/>
        <v>9.1663614384548722E-5</v>
      </c>
      <c r="G80" s="18">
        <f t="shared" si="9"/>
        <v>-505873.83</v>
      </c>
      <c r="H80" s="19">
        <f t="shared" si="10"/>
        <v>-0.49807889038469072</v>
      </c>
      <c r="I80" s="12"/>
    </row>
    <row r="81" spans="1:9" ht="18" thickTop="1" thickBot="1" x14ac:dyDescent="0.3">
      <c r="A81" s="89"/>
      <c r="B81" s="89"/>
      <c r="C81" s="89"/>
      <c r="D81" s="51" t="s">
        <v>38</v>
      </c>
      <c r="E81" s="27" t="s">
        <v>38</v>
      </c>
      <c r="F81" s="28"/>
      <c r="G81" s="29"/>
      <c r="H81" s="45"/>
      <c r="I81" s="12"/>
    </row>
    <row r="82" spans="1:9" ht="24" customHeight="1" thickTop="1" x14ac:dyDescent="0.25">
      <c r="A82" s="80"/>
      <c r="B82" s="81"/>
      <c r="C82" s="82" t="s">
        <v>43</v>
      </c>
      <c r="D82" s="15">
        <f>D83+D91+D92+D95+D96</f>
        <v>1000923844888.5101</v>
      </c>
      <c r="E82" s="16">
        <v>977111939439.22009</v>
      </c>
      <c r="F82" s="17">
        <f>D82/D$82</f>
        <v>1</v>
      </c>
      <c r="G82" s="18">
        <f>D82-E82</f>
        <v>23811905449.290039</v>
      </c>
      <c r="H82" s="19">
        <f t="shared" ref="H82:H96" si="12">G82/E82</f>
        <v>2.436968016474762E-2</v>
      </c>
      <c r="I82" s="20"/>
    </row>
    <row r="83" spans="1:9" ht="16.5" x14ac:dyDescent="0.25">
      <c r="A83" s="100" t="s">
        <v>44</v>
      </c>
      <c r="B83" s="100"/>
      <c r="C83" s="100"/>
      <c r="D83" s="15">
        <f>SUM(D84:D90)</f>
        <v>789906058853.84009</v>
      </c>
      <c r="E83" s="16">
        <v>771027353529.42004</v>
      </c>
      <c r="F83" s="17">
        <f t="shared" ref="F83:F96" si="13">D83/D$82</f>
        <v>0.78917698173313611</v>
      </c>
      <c r="G83" s="18">
        <f>D83-E83</f>
        <v>18878705324.420044</v>
      </c>
      <c r="H83" s="19">
        <f t="shared" si="12"/>
        <v>2.4485130440576115E-2</v>
      </c>
      <c r="I83" s="20"/>
    </row>
    <row r="84" spans="1:9" ht="16.5" x14ac:dyDescent="0.25">
      <c r="A84" s="83"/>
      <c r="B84" s="83"/>
      <c r="C84" s="84" t="s">
        <v>7</v>
      </c>
      <c r="D84" s="50">
        <f>+'[2]Patrimonio 2022'!G112</f>
        <v>9481912862.1299992</v>
      </c>
      <c r="E84" s="22">
        <v>9039739032.4200001</v>
      </c>
      <c r="F84" s="23">
        <f t="shared" si="13"/>
        <v>9.4731611306414238E-3</v>
      </c>
      <c r="G84" s="24">
        <f>D84-E84</f>
        <v>442173829.70999908</v>
      </c>
      <c r="H84" s="25">
        <f t="shared" si="12"/>
        <v>4.8914446326845579E-2</v>
      </c>
      <c r="I84" s="20"/>
    </row>
    <row r="85" spans="1:9" ht="16.5" x14ac:dyDescent="0.25">
      <c r="A85" s="93" t="s">
        <v>8</v>
      </c>
      <c r="B85" s="93"/>
      <c r="C85" s="93"/>
      <c r="D85" s="50">
        <f>+'[2]Patrimonio 2022'!G113</f>
        <v>189760347725.85001</v>
      </c>
      <c r="E85" s="22">
        <v>184841740586.48001</v>
      </c>
      <c r="F85" s="23">
        <f t="shared" si="13"/>
        <v>0.18958520040751636</v>
      </c>
      <c r="G85" s="24">
        <f>D85-E85</f>
        <v>4918607139.3699951</v>
      </c>
      <c r="H85" s="25">
        <f t="shared" si="12"/>
        <v>2.6609829163931599E-2</v>
      </c>
      <c r="I85" s="20"/>
    </row>
    <row r="86" spans="1:9" ht="16.5" x14ac:dyDescent="0.25">
      <c r="A86" s="83"/>
      <c r="B86" s="83"/>
      <c r="C86" s="84" t="s">
        <v>9</v>
      </c>
      <c r="D86" s="50">
        <f>+'[2]Patrimonio 2022'!G114</f>
        <v>5413293696.6400003</v>
      </c>
      <c r="E86" s="49">
        <v>4936080039.3299999</v>
      </c>
      <c r="F86" s="23">
        <f t="shared" si="13"/>
        <v>5.4082972688526279E-3</v>
      </c>
      <c r="G86" s="24">
        <f t="shared" ref="G86:G96" si="14">D86-E86</f>
        <v>477213657.31000042</v>
      </c>
      <c r="H86" s="25">
        <f t="shared" si="12"/>
        <v>9.6678670829408828E-2</v>
      </c>
      <c r="I86" s="20"/>
    </row>
    <row r="87" spans="1:9" ht="16.5" x14ac:dyDescent="0.25">
      <c r="A87" s="93" t="s">
        <v>10</v>
      </c>
      <c r="B87" s="93"/>
      <c r="C87" s="93"/>
      <c r="D87" s="50">
        <f>+'[2]Patrimonio 2022'!G115</f>
        <v>273346806299</v>
      </c>
      <c r="E87" s="49">
        <v>267385913267.5</v>
      </c>
      <c r="F87" s="23">
        <f t="shared" si="13"/>
        <v>0.27309450933247303</v>
      </c>
      <c r="G87" s="24">
        <f t="shared" si="14"/>
        <v>5960893031.5</v>
      </c>
      <c r="H87" s="25">
        <f t="shared" si="12"/>
        <v>2.2293220157550198E-2</v>
      </c>
      <c r="I87" s="20"/>
    </row>
    <row r="88" spans="1:9" ht="16.5" x14ac:dyDescent="0.25">
      <c r="A88" s="93" t="s">
        <v>11</v>
      </c>
      <c r="B88" s="93"/>
      <c r="C88" s="93"/>
      <c r="D88" s="50">
        <f>+'[2]Patrimonio 2022'!G116</f>
        <v>135954730560.75999</v>
      </c>
      <c r="E88" s="49">
        <v>132824064601.81</v>
      </c>
      <c r="F88" s="23">
        <f t="shared" si="13"/>
        <v>0.13582924540668084</v>
      </c>
      <c r="G88" s="24">
        <f t="shared" si="14"/>
        <v>3130665958.9499969</v>
      </c>
      <c r="H88" s="25">
        <f t="shared" si="12"/>
        <v>2.3570020751400311E-2</v>
      </c>
      <c r="I88" s="20"/>
    </row>
    <row r="89" spans="1:9" ht="16.5" x14ac:dyDescent="0.25">
      <c r="A89" s="93" t="s">
        <v>12</v>
      </c>
      <c r="B89" s="93"/>
      <c r="C89" s="93"/>
      <c r="D89" s="50">
        <f>+'[2]Patrimonio 2022'!G117</f>
        <v>7833362390.1400003</v>
      </c>
      <c r="E89" s="49">
        <v>7655054572.8699999</v>
      </c>
      <c r="F89" s="23">
        <f t="shared" si="13"/>
        <v>7.8261322578567754E-3</v>
      </c>
      <c r="G89" s="24">
        <f t="shared" si="14"/>
        <v>178307817.27000046</v>
      </c>
      <c r="H89" s="25">
        <f t="shared" si="12"/>
        <v>2.3292821177517752E-2</v>
      </c>
      <c r="I89" s="20"/>
    </row>
    <row r="90" spans="1:9" ht="16.5" x14ac:dyDescent="0.25">
      <c r="A90" s="93" t="s">
        <v>13</v>
      </c>
      <c r="B90" s="93"/>
      <c r="C90" s="93"/>
      <c r="D90" s="50">
        <f>+'[2]Patrimonio 2022'!G118</f>
        <v>168115605319.32001</v>
      </c>
      <c r="E90" s="49">
        <v>164344761429.01001</v>
      </c>
      <c r="F90" s="23">
        <f t="shared" si="13"/>
        <v>0.16796043592911497</v>
      </c>
      <c r="G90" s="24">
        <f t="shared" si="14"/>
        <v>3770843890.3099976</v>
      </c>
      <c r="H90" s="25">
        <f t="shared" si="12"/>
        <v>2.294471608052346E-2</v>
      </c>
      <c r="I90" s="20"/>
    </row>
    <row r="91" spans="1:9" ht="16.5" x14ac:dyDescent="0.25">
      <c r="A91" s="100" t="s">
        <v>29</v>
      </c>
      <c r="B91" s="100"/>
      <c r="C91" s="100"/>
      <c r="D91" s="15">
        <f>+'[2]Patrimonio 2022'!G125</f>
        <v>58052723126.029999</v>
      </c>
      <c r="E91" s="16">
        <v>56448616765.690002</v>
      </c>
      <c r="F91" s="17">
        <f t="shared" si="13"/>
        <v>5.7999140916156627E-2</v>
      </c>
      <c r="G91" s="18">
        <f t="shared" si="14"/>
        <v>1604106360.3399963</v>
      </c>
      <c r="H91" s="19">
        <f t="shared" si="12"/>
        <v>2.8417106605081371E-2</v>
      </c>
      <c r="I91" s="20"/>
    </row>
    <row r="92" spans="1:9" ht="16.5" x14ac:dyDescent="0.25">
      <c r="A92" s="100" t="s">
        <v>14</v>
      </c>
      <c r="B92" s="100"/>
      <c r="C92" s="100"/>
      <c r="D92" s="15">
        <f>+'[2]Patrimonio 2022'!G122</f>
        <v>44600096153.979996</v>
      </c>
      <c r="E92" s="16">
        <v>44500173987.919998</v>
      </c>
      <c r="F92" s="17">
        <f t="shared" si="13"/>
        <v>4.4558930613695057E-2</v>
      </c>
      <c r="G92" s="18">
        <f t="shared" si="14"/>
        <v>99922166.059997559</v>
      </c>
      <c r="H92" s="19">
        <f t="shared" si="12"/>
        <v>2.245433154646146E-3</v>
      </c>
      <c r="I92" s="20"/>
    </row>
    <row r="93" spans="1:9" ht="16.5" x14ac:dyDescent="0.25">
      <c r="A93" s="100" t="s">
        <v>45</v>
      </c>
      <c r="B93" s="100"/>
      <c r="C93" s="100"/>
      <c r="D93" s="50">
        <f>+'[2]Patrimonio 2022'!G123</f>
        <v>25391735969.619999</v>
      </c>
      <c r="E93" s="49">
        <v>25341760246.419998</v>
      </c>
      <c r="F93" s="23">
        <f t="shared" si="13"/>
        <v>2.5368299595708309E-2</v>
      </c>
      <c r="G93" s="24">
        <f t="shared" si="14"/>
        <v>49975723.200000763</v>
      </c>
      <c r="H93" s="25">
        <f t="shared" si="12"/>
        <v>1.9720699238743992E-3</v>
      </c>
      <c r="I93" s="20"/>
    </row>
    <row r="94" spans="1:9" ht="16.5" x14ac:dyDescent="0.25">
      <c r="A94" s="100" t="s">
        <v>46</v>
      </c>
      <c r="B94" s="100"/>
      <c r="C94" s="100"/>
      <c r="D94" s="50">
        <f>+'[2]Patrimonio 2022'!G124</f>
        <v>19208360184.360001</v>
      </c>
      <c r="E94" s="49">
        <v>19158413741.5</v>
      </c>
      <c r="F94" s="23">
        <f t="shared" si="13"/>
        <v>1.9190631017986751E-2</v>
      </c>
      <c r="G94" s="24">
        <f t="shared" si="14"/>
        <v>49946442.86000061</v>
      </c>
      <c r="H94" s="25">
        <f t="shared" si="12"/>
        <v>2.6070239182594285E-3</v>
      </c>
      <c r="I94" s="20"/>
    </row>
    <row r="95" spans="1:9" ht="18" x14ac:dyDescent="0.25">
      <c r="A95" s="100" t="s">
        <v>47</v>
      </c>
      <c r="B95" s="100"/>
      <c r="C95" s="100"/>
      <c r="D95" s="15">
        <f>+'[2]Patrimonio 2022'!G126</f>
        <v>108276706891.60001</v>
      </c>
      <c r="E95" s="16">
        <v>105042031904.81</v>
      </c>
      <c r="F95" s="17">
        <f t="shared" si="13"/>
        <v>0.10817676833711622</v>
      </c>
      <c r="G95" s="18">
        <f t="shared" si="14"/>
        <v>3234674986.7900085</v>
      </c>
      <c r="H95" s="19">
        <f t="shared" si="12"/>
        <v>3.0794101448087936E-2</v>
      </c>
      <c r="I95" s="20"/>
    </row>
    <row r="96" spans="1:9" ht="18.75" thickBot="1" x14ac:dyDescent="0.3">
      <c r="A96" s="100" t="s">
        <v>48</v>
      </c>
      <c r="B96" s="100"/>
      <c r="C96" s="100"/>
      <c r="D96" s="15">
        <f>+'[2]Patrimonio 2022'!G119</f>
        <v>88259863.060000002</v>
      </c>
      <c r="E96" s="16">
        <v>93763251.379999995</v>
      </c>
      <c r="F96" s="17">
        <f t="shared" si="13"/>
        <v>8.8178399895979105E-5</v>
      </c>
      <c r="G96" s="18">
        <f t="shared" si="14"/>
        <v>-5503388.3199999928</v>
      </c>
      <c r="H96" s="19">
        <f t="shared" si="12"/>
        <v>-5.8694512391598688E-2</v>
      </c>
      <c r="I96" s="20"/>
    </row>
    <row r="97" spans="1:9" ht="18" thickTop="1" thickBot="1" x14ac:dyDescent="0.3">
      <c r="A97" s="89"/>
      <c r="B97" s="89"/>
      <c r="C97" s="89"/>
      <c r="D97" s="52"/>
      <c r="E97" s="27"/>
      <c r="F97" s="44"/>
      <c r="G97" s="29"/>
      <c r="H97" s="45"/>
      <c r="I97" s="20"/>
    </row>
    <row r="98" spans="1:9" ht="19.5" customHeight="1" thickTop="1" x14ac:dyDescent="0.25">
      <c r="A98" s="80"/>
      <c r="B98" s="81"/>
      <c r="C98" s="82" t="s">
        <v>49</v>
      </c>
      <c r="D98" s="53"/>
      <c r="E98" s="54"/>
      <c r="F98" s="55"/>
      <c r="G98" s="24"/>
      <c r="H98" s="56"/>
      <c r="I98" s="20"/>
    </row>
    <row r="99" spans="1:9" ht="18" x14ac:dyDescent="0.25">
      <c r="A99" s="100" t="s">
        <v>50</v>
      </c>
      <c r="B99" s="100"/>
      <c r="C99" s="100"/>
      <c r="D99" s="57">
        <f>+'[2]Rentabilidad 2022'!F97</f>
        <v>7.9314446396314492E-2</v>
      </c>
      <c r="E99" s="42">
        <v>9.3627577213187013E-2</v>
      </c>
      <c r="F99" s="55" t="s">
        <v>24</v>
      </c>
      <c r="G99" s="40">
        <f>D99-E99</f>
        <v>-1.4313130816872521E-2</v>
      </c>
      <c r="H99" s="58">
        <f t="shared" ref="H99:H109" si="15">G99/E99</f>
        <v>-0.15287302355674523</v>
      </c>
      <c r="I99" s="20"/>
    </row>
    <row r="100" spans="1:9" ht="16.5" x14ac:dyDescent="0.25">
      <c r="A100" s="83"/>
      <c r="B100" s="83"/>
      <c r="C100" s="84" t="s">
        <v>7</v>
      </c>
      <c r="D100" s="59">
        <f>+'[2]Rentabilidad 2022'!F85</f>
        <v>9.8008539883265092E-2</v>
      </c>
      <c r="E100" s="60">
        <v>0.11397728953569362</v>
      </c>
      <c r="F100" s="55" t="s">
        <v>24</v>
      </c>
      <c r="G100" s="61">
        <f>D100-E100</f>
        <v>-1.5968749652428532E-2</v>
      </c>
      <c r="H100" s="25">
        <f t="shared" si="15"/>
        <v>-0.14010466223122187</v>
      </c>
      <c r="I100" s="20"/>
    </row>
    <row r="101" spans="1:9" ht="16.5" x14ac:dyDescent="0.25">
      <c r="A101" s="93" t="s">
        <v>8</v>
      </c>
      <c r="B101" s="93"/>
      <c r="C101" s="93"/>
      <c r="D101" s="59">
        <f>+'[2]Rentabilidad 2022'!F86</f>
        <v>9.2261781800756074E-2</v>
      </c>
      <c r="E101" s="62">
        <v>0.10761454580919994</v>
      </c>
      <c r="F101" s="55" t="s">
        <v>24</v>
      </c>
      <c r="G101" s="61">
        <f>D101-E101</f>
        <v>-1.5352764008443862E-2</v>
      </c>
      <c r="H101" s="25">
        <f t="shared" si="15"/>
        <v>-0.14266439441805792</v>
      </c>
      <c r="I101" s="20"/>
    </row>
    <row r="102" spans="1:9" ht="16.5" x14ac:dyDescent="0.25">
      <c r="A102" s="83"/>
      <c r="B102" s="83"/>
      <c r="C102" s="84" t="s">
        <v>9</v>
      </c>
      <c r="D102" s="59">
        <f>+'[2]Rentabilidad 2022'!F87</f>
        <v>9.1238047994250948E-2</v>
      </c>
      <c r="E102" s="60">
        <v>0.10501604427935263</v>
      </c>
      <c r="F102" s="55" t="s">
        <v>24</v>
      </c>
      <c r="G102" s="61">
        <f t="shared" ref="G102:G110" si="16">D102-E102</f>
        <v>-1.3777996285101679E-2</v>
      </c>
      <c r="H102" s="56">
        <f t="shared" si="15"/>
        <v>-0.13119896468820424</v>
      </c>
      <c r="I102" s="20"/>
    </row>
    <row r="103" spans="1:9" ht="16.5" x14ac:dyDescent="0.25">
      <c r="A103" s="93" t="s">
        <v>10</v>
      </c>
      <c r="B103" s="93"/>
      <c r="C103" s="93"/>
      <c r="D103" s="59">
        <f>+'[2]Rentabilidad 2022'!F88</f>
        <v>6.8229429061780422E-2</v>
      </c>
      <c r="E103" s="60">
        <v>8.5027514118343639E-2</v>
      </c>
      <c r="F103" s="55" t="s">
        <v>24</v>
      </c>
      <c r="G103" s="61">
        <f t="shared" si="16"/>
        <v>-1.6798085056563217E-2</v>
      </c>
      <c r="H103" s="56">
        <f t="shared" si="15"/>
        <v>-0.19756058060433448</v>
      </c>
      <c r="I103" s="20"/>
    </row>
    <row r="104" spans="1:9" ht="16.5" x14ac:dyDescent="0.25">
      <c r="A104" s="93" t="s">
        <v>11</v>
      </c>
      <c r="B104" s="93"/>
      <c r="C104" s="93"/>
      <c r="D104" s="59">
        <f>+'[2]Rentabilidad 2022'!F89</f>
        <v>7.9942296642503186E-2</v>
      </c>
      <c r="E104" s="60">
        <v>9.5167918447998989E-2</v>
      </c>
      <c r="F104" s="55" t="s">
        <v>24</v>
      </c>
      <c r="G104" s="61">
        <f t="shared" si="16"/>
        <v>-1.5225621805495804E-2</v>
      </c>
      <c r="H104" s="56">
        <f t="shared" si="15"/>
        <v>-0.15998691632427881</v>
      </c>
      <c r="I104" s="20"/>
    </row>
    <row r="105" spans="1:9" ht="16.5" x14ac:dyDescent="0.25">
      <c r="A105" s="93" t="s">
        <v>12</v>
      </c>
      <c r="B105" s="93"/>
      <c r="C105" s="93"/>
      <c r="D105" s="59">
        <f>+'[2]Rentabilidad 2022'!F90</f>
        <v>6.3148563026199866E-2</v>
      </c>
      <c r="E105" s="60">
        <v>7.8379996188803869E-2</v>
      </c>
      <c r="F105" s="55" t="s">
        <v>24</v>
      </c>
      <c r="G105" s="61">
        <f t="shared" si="16"/>
        <v>-1.5231433162604002E-2</v>
      </c>
      <c r="H105" s="56">
        <f t="shared" si="15"/>
        <v>-0.19432806715011966</v>
      </c>
      <c r="I105" s="20"/>
    </row>
    <row r="106" spans="1:9" ht="16.5" x14ac:dyDescent="0.25">
      <c r="A106" s="93" t="s">
        <v>13</v>
      </c>
      <c r="B106" s="93"/>
      <c r="C106" s="93"/>
      <c r="D106" s="59">
        <f>+'[2]Rentabilidad 2022'!F91</f>
        <v>6.1124017214693627E-2</v>
      </c>
      <c r="E106" s="60">
        <v>7.9374752568673212E-2</v>
      </c>
      <c r="F106" s="55" t="s">
        <v>24</v>
      </c>
      <c r="G106" s="61">
        <f t="shared" si="16"/>
        <v>-1.8250735353979586E-2</v>
      </c>
      <c r="H106" s="56">
        <f t="shared" si="15"/>
        <v>-0.22993124089664996</v>
      </c>
      <c r="I106" s="20"/>
    </row>
    <row r="107" spans="1:9" ht="16.5" x14ac:dyDescent="0.25">
      <c r="A107" s="93" t="s">
        <v>29</v>
      </c>
      <c r="B107" s="93"/>
      <c r="C107" s="93"/>
      <c r="D107" s="59">
        <f>+'[2]Rentabilidad 2022'!F95</f>
        <v>9.9695582594572021E-2</v>
      </c>
      <c r="E107" s="60">
        <v>0.11440694340293887</v>
      </c>
      <c r="F107" s="55" t="s">
        <v>24</v>
      </c>
      <c r="G107" s="61">
        <f t="shared" si="16"/>
        <v>-1.4711360808366852E-2</v>
      </c>
      <c r="H107" s="56">
        <f t="shared" si="15"/>
        <v>-0.1285880067309704</v>
      </c>
      <c r="I107" s="20"/>
    </row>
    <row r="108" spans="1:9" ht="16.5" x14ac:dyDescent="0.25">
      <c r="A108" s="93" t="s">
        <v>45</v>
      </c>
      <c r="B108" s="93"/>
      <c r="C108" s="93"/>
      <c r="D108" s="59">
        <f>+'[2]Rentabilidad 2022'!F93</f>
        <v>8.6698434160950022E-2</v>
      </c>
      <c r="E108" s="60">
        <v>9.7865435862909411E-2</v>
      </c>
      <c r="F108" s="55" t="s">
        <v>24</v>
      </c>
      <c r="G108" s="61">
        <f t="shared" si="16"/>
        <v>-1.1167001701959389E-2</v>
      </c>
      <c r="H108" s="56">
        <f t="shared" si="15"/>
        <v>-0.11410567585477475</v>
      </c>
      <c r="I108" s="20"/>
    </row>
    <row r="109" spans="1:9" ht="16.5" x14ac:dyDescent="0.25">
      <c r="A109" s="93" t="s">
        <v>46</v>
      </c>
      <c r="B109" s="93"/>
      <c r="C109" s="93"/>
      <c r="D109" s="59">
        <f>+'[2]Rentabilidad 2022'!F94</f>
        <v>9.0251887874589945E-2</v>
      </c>
      <c r="E109" s="60">
        <v>0.1133316847660668</v>
      </c>
      <c r="F109" s="55" t="s">
        <v>24</v>
      </c>
      <c r="G109" s="61">
        <f t="shared" si="16"/>
        <v>-2.307979689147685E-2</v>
      </c>
      <c r="H109" s="56">
        <f t="shared" si="15"/>
        <v>-0.20364822899365639</v>
      </c>
      <c r="I109" s="20"/>
    </row>
    <row r="110" spans="1:9" ht="18.75" thickBot="1" x14ac:dyDescent="0.3">
      <c r="A110" s="93" t="s">
        <v>51</v>
      </c>
      <c r="B110" s="93"/>
      <c r="C110" s="93"/>
      <c r="D110" s="59">
        <f>+'[2]Rentabilidad 2022'!F96</f>
        <v>9.64E-2</v>
      </c>
      <c r="E110" s="60">
        <v>9.4299999999999995E-2</v>
      </c>
      <c r="F110" s="55" t="s">
        <v>24</v>
      </c>
      <c r="G110" s="61">
        <f t="shared" si="16"/>
        <v>2.1000000000000046E-3</v>
      </c>
      <c r="H110" s="56">
        <f>G110/E110</f>
        <v>2.2269353128313941E-2</v>
      </c>
      <c r="I110" s="20"/>
    </row>
    <row r="111" spans="1:9" ht="18" thickTop="1" thickBot="1" x14ac:dyDescent="0.3">
      <c r="A111" s="89"/>
      <c r="B111" s="89"/>
      <c r="C111" s="89"/>
      <c r="D111" s="52"/>
      <c r="E111" s="27"/>
      <c r="F111" s="44"/>
      <c r="G111" s="29"/>
      <c r="H111" s="45"/>
      <c r="I111" s="20"/>
    </row>
    <row r="112" spans="1:9" ht="17.25" thickTop="1" x14ac:dyDescent="0.25">
      <c r="A112" s="80"/>
      <c r="B112" s="81"/>
      <c r="C112" s="82" t="s">
        <v>52</v>
      </c>
      <c r="D112" s="53"/>
      <c r="E112" s="54"/>
      <c r="F112" s="55"/>
      <c r="G112" s="24"/>
      <c r="H112" s="25"/>
      <c r="I112" s="20"/>
    </row>
    <row r="113" spans="1:9" ht="16.5" x14ac:dyDescent="0.25">
      <c r="A113" s="104" t="s">
        <v>53</v>
      </c>
      <c r="B113" s="104"/>
      <c r="C113" s="104"/>
      <c r="D113" s="50">
        <f>+'[2]Beneficios 2022'!B10</f>
        <v>21779</v>
      </c>
      <c r="E113" s="49">
        <v>21341</v>
      </c>
      <c r="F113" s="55" t="s">
        <v>24</v>
      </c>
      <c r="G113" s="24">
        <f>D113-E113</f>
        <v>438</v>
      </c>
      <c r="H113" s="56">
        <f>G113/E113</f>
        <v>2.0523874232697623E-2</v>
      </c>
      <c r="I113" s="20"/>
    </row>
    <row r="114" spans="1:9" ht="16.5" x14ac:dyDescent="0.25">
      <c r="A114" s="104" t="s">
        <v>54</v>
      </c>
      <c r="B114" s="104"/>
      <c r="C114" s="104"/>
      <c r="D114" s="50">
        <f>+'[2]Beneficios 2022'!C10</f>
        <v>14531</v>
      </c>
      <c r="E114" s="49">
        <v>14243</v>
      </c>
      <c r="F114" s="55" t="s">
        <v>24</v>
      </c>
      <c r="G114" s="24">
        <f>D114-E114</f>
        <v>288</v>
      </c>
      <c r="H114" s="25">
        <f>G114/E114</f>
        <v>2.0220459172927051E-2</v>
      </c>
      <c r="I114" s="20"/>
    </row>
    <row r="115" spans="1:9" ht="17.25" thickBot="1" x14ac:dyDescent="0.3">
      <c r="A115" s="92"/>
      <c r="B115" s="92"/>
      <c r="C115" s="92"/>
      <c r="D115" s="53"/>
      <c r="E115" s="22"/>
      <c r="F115" s="55"/>
      <c r="G115" s="24"/>
      <c r="H115" s="25"/>
      <c r="I115" s="20"/>
    </row>
    <row r="116" spans="1:9" ht="18" thickTop="1" thickBot="1" x14ac:dyDescent="0.3">
      <c r="A116" s="80"/>
      <c r="B116" s="81"/>
      <c r="C116" s="82" t="s">
        <v>55</v>
      </c>
      <c r="D116" s="52"/>
      <c r="E116" s="63"/>
      <c r="F116" s="64"/>
      <c r="G116" s="29"/>
      <c r="H116" s="30"/>
      <c r="I116" s="20"/>
    </row>
    <row r="117" spans="1:9" ht="17.25" thickTop="1" x14ac:dyDescent="0.25">
      <c r="A117" s="104" t="s">
        <v>53</v>
      </c>
      <c r="B117" s="104"/>
      <c r="C117" s="104"/>
      <c r="D117" s="50">
        <f>+'[2]Beneficios 2022'!F10</f>
        <v>32667</v>
      </c>
      <c r="E117" s="49">
        <v>31577</v>
      </c>
      <c r="F117" s="55" t="s">
        <v>24</v>
      </c>
      <c r="G117" s="24">
        <f>D117-E117</f>
        <v>1090</v>
      </c>
      <c r="H117" s="25">
        <f>G117/E117</f>
        <v>3.4518795325711754E-2</v>
      </c>
      <c r="I117" s="20"/>
    </row>
    <row r="118" spans="1:9" ht="16.5" x14ac:dyDescent="0.25">
      <c r="A118" s="104" t="s">
        <v>54</v>
      </c>
      <c r="B118" s="104"/>
      <c r="C118" s="104"/>
      <c r="D118" s="50">
        <f>+'[2]Beneficios 2022'!G10</f>
        <v>12302</v>
      </c>
      <c r="E118" s="49">
        <v>11995</v>
      </c>
      <c r="F118" s="55" t="s">
        <v>24</v>
      </c>
      <c r="G118" s="24">
        <f>D118-E118</f>
        <v>307</v>
      </c>
      <c r="H118" s="25">
        <f>G118/E118</f>
        <v>2.55939974989579E-2</v>
      </c>
      <c r="I118" s="20"/>
    </row>
    <row r="119" spans="1:9" ht="17.25" thickBot="1" x14ac:dyDescent="0.3">
      <c r="A119" s="89"/>
      <c r="B119" s="89"/>
      <c r="C119" s="89"/>
      <c r="D119" s="65"/>
      <c r="E119" s="54"/>
      <c r="F119" s="66"/>
      <c r="G119" s="66"/>
      <c r="H119" s="56"/>
      <c r="I119" s="20"/>
    </row>
    <row r="120" spans="1:9" ht="18" thickTop="1" thickBot="1" x14ac:dyDescent="0.3">
      <c r="A120" s="80"/>
      <c r="B120" s="81"/>
      <c r="C120" s="82" t="s">
        <v>56</v>
      </c>
      <c r="D120" s="67"/>
      <c r="E120" s="63"/>
      <c r="F120" s="64"/>
      <c r="G120" s="29"/>
      <c r="H120" s="30"/>
      <c r="I120" s="20"/>
    </row>
    <row r="121" spans="1:9" ht="17.25" thickTop="1" x14ac:dyDescent="0.25">
      <c r="A121" s="104" t="s">
        <v>57</v>
      </c>
      <c r="B121" s="104"/>
      <c r="C121" s="104"/>
      <c r="D121" s="50">
        <f>'[2]Beneficios 2022'!B27</f>
        <v>201800</v>
      </c>
      <c r="E121" s="49">
        <v>197006</v>
      </c>
      <c r="F121" s="55" t="s">
        <v>24</v>
      </c>
      <c r="G121" s="24">
        <f>D121-E121</f>
        <v>4794</v>
      </c>
      <c r="H121" s="25">
        <f>G121/E121</f>
        <v>2.4334284234997918E-2</v>
      </c>
      <c r="I121" s="20"/>
    </row>
    <row r="122" spans="1:9" ht="16.5" x14ac:dyDescent="0.25">
      <c r="A122" s="104" t="s">
        <v>58</v>
      </c>
      <c r="B122" s="104"/>
      <c r="C122" s="104"/>
      <c r="D122" s="50">
        <v>40</v>
      </c>
      <c r="E122" s="49">
        <v>39</v>
      </c>
      <c r="F122" s="55" t="s">
        <v>24</v>
      </c>
      <c r="G122" s="24">
        <f>D122-E122</f>
        <v>1</v>
      </c>
      <c r="H122" s="25">
        <f>G122/E122</f>
        <v>2.564102564102564E-2</v>
      </c>
      <c r="I122" s="20"/>
    </row>
    <row r="123" spans="1:9" ht="16.5" x14ac:dyDescent="0.25">
      <c r="A123" s="104" t="s">
        <v>59</v>
      </c>
      <c r="B123" s="104"/>
      <c r="C123" s="104"/>
      <c r="D123" s="50">
        <f>'[2]Beneficios 2022'!D27</f>
        <v>191250</v>
      </c>
      <c r="E123" s="49">
        <v>186480</v>
      </c>
      <c r="F123" s="55" t="s">
        <v>24</v>
      </c>
      <c r="G123" s="24">
        <f>D123-E123</f>
        <v>4770</v>
      </c>
      <c r="H123" s="25">
        <f>G123/E123</f>
        <v>2.557915057915058E-2</v>
      </c>
      <c r="I123" s="20"/>
    </row>
    <row r="124" spans="1:9" ht="16.5" x14ac:dyDescent="0.25">
      <c r="A124" s="104" t="s">
        <v>60</v>
      </c>
      <c r="B124" s="104"/>
      <c r="C124" s="104"/>
      <c r="D124" s="50">
        <f>+'[2]Beneficios 2022'!E27</f>
        <v>37174047404.82</v>
      </c>
      <c r="E124" s="49">
        <v>35838846031.659996</v>
      </c>
      <c r="F124" s="55" t="s">
        <v>24</v>
      </c>
      <c r="G124" s="24">
        <f>D124-E124</f>
        <v>1335201373.1600037</v>
      </c>
      <c r="H124" s="25">
        <f>G124/E124</f>
        <v>3.7255702150133081E-2</v>
      </c>
      <c r="I124" s="12"/>
    </row>
    <row r="125" spans="1:9" ht="15.75" customHeight="1" thickBot="1" x14ac:dyDescent="0.25">
      <c r="A125" s="68" t="s">
        <v>61</v>
      </c>
      <c r="B125" s="69"/>
      <c r="C125" s="69"/>
      <c r="D125" s="69"/>
      <c r="E125" s="69"/>
      <c r="F125" s="69"/>
      <c r="G125" s="69"/>
      <c r="H125" s="70"/>
      <c r="I125" s="71"/>
    </row>
    <row r="126" spans="1:9" ht="15.75" customHeight="1" thickTop="1" thickBot="1" x14ac:dyDescent="0.25">
      <c r="A126" s="72" t="s">
        <v>62</v>
      </c>
      <c r="B126" s="69"/>
      <c r="C126" s="69"/>
      <c r="D126" s="69"/>
      <c r="E126" s="73"/>
      <c r="F126" s="69"/>
      <c r="G126" s="69"/>
      <c r="H126" s="70"/>
      <c r="I126" s="71"/>
    </row>
    <row r="127" spans="1:9" ht="15.75" customHeight="1" thickTop="1" x14ac:dyDescent="0.2">
      <c r="A127" s="106" t="s">
        <v>63</v>
      </c>
      <c r="B127" s="106"/>
      <c r="C127" s="106"/>
      <c r="D127" s="106"/>
      <c r="E127" s="106"/>
      <c r="F127" s="106"/>
      <c r="G127" s="106"/>
      <c r="H127" s="106"/>
      <c r="I127" s="71"/>
    </row>
    <row r="128" spans="1:9" ht="15.75" customHeight="1" x14ac:dyDescent="0.2">
      <c r="A128" s="106" t="s">
        <v>64</v>
      </c>
      <c r="B128" s="106"/>
      <c r="C128" s="106"/>
      <c r="D128" s="106"/>
      <c r="E128" s="106"/>
      <c r="F128" s="106"/>
      <c r="G128" s="106"/>
      <c r="H128" s="106"/>
      <c r="I128" s="74"/>
    </row>
    <row r="129" spans="1:9" ht="18" customHeight="1" x14ac:dyDescent="0.2">
      <c r="A129" s="105" t="s">
        <v>65</v>
      </c>
      <c r="B129" s="105"/>
      <c r="C129" s="105"/>
      <c r="D129" s="105"/>
      <c r="E129" s="105"/>
      <c r="F129" s="105"/>
      <c r="G129" s="105"/>
      <c r="H129" s="105"/>
      <c r="I129" s="75"/>
    </row>
    <row r="130" spans="1:9" ht="24.95" customHeight="1" x14ac:dyDescent="0.2">
      <c r="A130" s="107" t="s">
        <v>74</v>
      </c>
      <c r="B130" s="107"/>
      <c r="C130" s="107"/>
      <c r="D130" s="107"/>
      <c r="E130" s="107"/>
      <c r="F130" s="107"/>
      <c r="G130" s="107"/>
      <c r="H130" s="107"/>
      <c r="I130" s="76"/>
    </row>
    <row r="131" spans="1:9" ht="15.75" customHeight="1" x14ac:dyDescent="0.2">
      <c r="A131" s="107" t="s">
        <v>66</v>
      </c>
      <c r="B131" s="107"/>
      <c r="C131" s="107"/>
      <c r="D131" s="107"/>
      <c r="E131" s="107"/>
      <c r="F131" s="107"/>
      <c r="G131" s="107"/>
      <c r="H131" s="107"/>
      <c r="I131" s="74"/>
    </row>
    <row r="132" spans="1:9" ht="15.75" customHeight="1" x14ac:dyDescent="0.2">
      <c r="A132" s="107" t="s">
        <v>67</v>
      </c>
      <c r="B132" s="107"/>
      <c r="C132" s="107"/>
      <c r="D132" s="107"/>
      <c r="E132" s="107"/>
      <c r="F132" s="107"/>
      <c r="G132" s="107"/>
      <c r="H132" s="107"/>
      <c r="I132" s="74"/>
    </row>
    <row r="133" spans="1:9" ht="18" customHeight="1" x14ac:dyDescent="0.2">
      <c r="A133" s="105" t="s">
        <v>68</v>
      </c>
      <c r="B133" s="105"/>
      <c r="C133" s="105"/>
      <c r="D133" s="105"/>
      <c r="E133" s="105"/>
      <c r="F133" s="105"/>
      <c r="G133" s="105"/>
      <c r="H133" s="105"/>
      <c r="I133" s="74"/>
    </row>
    <row r="134" spans="1:9" ht="22.5" customHeight="1" x14ac:dyDescent="0.2">
      <c r="A134" s="105" t="s">
        <v>69</v>
      </c>
      <c r="B134" s="105"/>
      <c r="C134" s="105"/>
      <c r="D134" s="105"/>
      <c r="E134" s="105"/>
      <c r="F134" s="105"/>
      <c r="G134" s="105"/>
      <c r="H134" s="105"/>
      <c r="I134" s="74"/>
    </row>
    <row r="135" spans="1:9" ht="20.25" customHeight="1" x14ac:dyDescent="0.2">
      <c r="A135" s="105" t="s">
        <v>70</v>
      </c>
      <c r="B135" s="105"/>
      <c r="C135" s="105"/>
      <c r="D135" s="105"/>
      <c r="E135" s="105"/>
      <c r="F135" s="105"/>
      <c r="G135" s="105"/>
      <c r="H135" s="105"/>
      <c r="I135" s="74"/>
    </row>
    <row r="136" spans="1:9" ht="15.75" customHeight="1" x14ac:dyDescent="0.2">
      <c r="A136" s="105" t="s">
        <v>71</v>
      </c>
      <c r="B136" s="105"/>
      <c r="C136" s="105"/>
      <c r="D136" s="105"/>
      <c r="E136" s="105"/>
      <c r="F136" s="105"/>
      <c r="G136" s="105"/>
      <c r="H136" s="105"/>
      <c r="I136" s="74"/>
    </row>
    <row r="137" spans="1:9" ht="13.5" customHeight="1" x14ac:dyDescent="0.2">
      <c r="A137" s="105" t="s">
        <v>72</v>
      </c>
      <c r="B137" s="105"/>
      <c r="C137" s="105"/>
      <c r="D137" s="105"/>
      <c r="E137" s="105"/>
      <c r="F137" s="105"/>
      <c r="G137" s="105"/>
      <c r="H137" s="77"/>
      <c r="I137" s="74"/>
    </row>
    <row r="138" spans="1:9" ht="15" customHeight="1" x14ac:dyDescent="0.2">
      <c r="A138" s="78" t="s">
        <v>73</v>
      </c>
    </row>
    <row r="139" spans="1:9" ht="15" customHeight="1" x14ac:dyDescent="0.2">
      <c r="A139" s="79"/>
    </row>
  </sheetData>
  <mergeCells count="72">
    <mergeCell ref="A137:G137"/>
    <mergeCell ref="A124:C124"/>
    <mergeCell ref="A127:H127"/>
    <mergeCell ref="A128:H128"/>
    <mergeCell ref="A129:H129"/>
    <mergeCell ref="A130:H130"/>
    <mergeCell ref="A131:H131"/>
    <mergeCell ref="A132:H132"/>
    <mergeCell ref="A133:H133"/>
    <mergeCell ref="A134:H134"/>
    <mergeCell ref="A135:H135"/>
    <mergeCell ref="A136:H136"/>
    <mergeCell ref="A123:C123"/>
    <mergeCell ref="A106:C106"/>
    <mergeCell ref="A107:C107"/>
    <mergeCell ref="A108:C108"/>
    <mergeCell ref="A109:C109"/>
    <mergeCell ref="A110:C110"/>
    <mergeCell ref="A113:C113"/>
    <mergeCell ref="A114:C114"/>
    <mergeCell ref="A117:C117"/>
    <mergeCell ref="A118:C118"/>
    <mergeCell ref="A121:C121"/>
    <mergeCell ref="A122:C122"/>
    <mergeCell ref="A105:C105"/>
    <mergeCell ref="A90:C90"/>
    <mergeCell ref="A91:C91"/>
    <mergeCell ref="A92:C92"/>
    <mergeCell ref="A93:C93"/>
    <mergeCell ref="A94:C94"/>
    <mergeCell ref="A95:C95"/>
    <mergeCell ref="A96:C96"/>
    <mergeCell ref="A99:C99"/>
    <mergeCell ref="A101:C101"/>
    <mergeCell ref="A103:C103"/>
    <mergeCell ref="A104:C104"/>
    <mergeCell ref="A89:C89"/>
    <mergeCell ref="A68:C68"/>
    <mergeCell ref="A69:C69"/>
    <mergeCell ref="A72:C72"/>
    <mergeCell ref="A74:C74"/>
    <mergeCell ref="A75:C75"/>
    <mergeCell ref="A76:C76"/>
    <mergeCell ref="A79:C79"/>
    <mergeCell ref="A83:C83"/>
    <mergeCell ref="A85:C85"/>
    <mergeCell ref="A87:C87"/>
    <mergeCell ref="A88:C88"/>
    <mergeCell ref="A67:C67"/>
    <mergeCell ref="A49:C49"/>
    <mergeCell ref="A50:C50"/>
    <mergeCell ref="A51:C51"/>
    <mergeCell ref="A56:C56"/>
    <mergeCell ref="A57:C57"/>
    <mergeCell ref="A58:C58"/>
    <mergeCell ref="A59:C59"/>
    <mergeCell ref="A60:C60"/>
    <mergeCell ref="A61:C61"/>
    <mergeCell ref="A63:C63"/>
    <mergeCell ref="A64:C64"/>
    <mergeCell ref="A48:C48"/>
    <mergeCell ref="D6:D7"/>
    <mergeCell ref="E6:E7"/>
    <mergeCell ref="F6:F7"/>
    <mergeCell ref="G6:H6"/>
    <mergeCell ref="A9:C9"/>
    <mergeCell ref="A24:C24"/>
    <mergeCell ref="A39:C39"/>
    <mergeCell ref="A40:C40"/>
    <mergeCell ref="A43:C43"/>
    <mergeCell ref="A45:C45"/>
    <mergeCell ref="A47:C47"/>
  </mergeCells>
  <printOptions horizontalCentered="1" verticalCentered="1"/>
  <pageMargins left="0.70866141732283472" right="0.70866141732283472" top="0" bottom="0" header="0.31496062992125984" footer="0.31496062992125984"/>
  <pageSetup paperSize="5" scale="35" orientation="portrait" horizontalDpi="1200" verticalDpi="1200" r:id="rId1"/>
  <rowBreaks count="1" manualBreakCount="1">
    <brk id="143"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9E5CE3-96C8-4748-AFCC-34CE8C057D40}">
  <ds:schemaRefs>
    <ds:schemaRef ds:uri="http://schemas.microsoft.com/sharepoint/v3/contenttype/forms"/>
  </ds:schemaRefs>
</ds:datastoreItem>
</file>

<file path=customXml/itemProps2.xml><?xml version="1.0" encoding="utf-8"?>
<ds:datastoreItem xmlns:ds="http://schemas.openxmlformats.org/officeDocument/2006/customXml" ds:itemID="{1CADE8BC-7DAB-4D92-BC9F-65DFB50D9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Junio 2022</vt:lpstr>
      <vt:lpstr>'RM Junio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ctavarez</dc:creator>
  <cp:lastModifiedBy>Cinthia Tavarez</cp:lastModifiedBy>
  <dcterms:created xsi:type="dcterms:W3CDTF">2022-07-11T14:21:54Z</dcterms:created>
  <dcterms:modified xsi:type="dcterms:W3CDTF">2022-07-14T13:56:54Z</dcterms:modified>
</cp:coreProperties>
</file>