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589" documentId="8_{5FEE3042-3E65-4517-8E3D-D6FED4D46A30}" xr6:coauthVersionLast="47" xr6:coauthVersionMax="47" xr10:uidLastSave="{E7C74C9E-16DA-457A-B488-B8AB3B453F83}"/>
  <bookViews>
    <workbookView xWindow="-120" yWindow="-120" windowWidth="29040" windowHeight="15720" activeTab="4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</sheets>
  <definedNames>
    <definedName name="_xlnm.Print_Area" localSheetId="3">Abril!$A$1:$W$23</definedName>
    <definedName name="_xlnm.Print_Area" localSheetId="0">Enero!$A$1:$W$23</definedName>
    <definedName name="_xlnm.Print_Area" localSheetId="1">Febrero!$A$1:$W$23</definedName>
    <definedName name="_xlnm.Print_Area" localSheetId="2">Marzo!$A$1:$W$23</definedName>
    <definedName name="_xlnm.Print_Area" localSheetId="4">Mayo!$A$1:$W$23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49" l="1"/>
  <c r="V23" i="49" s="1"/>
  <c r="U23" i="49"/>
  <c r="T23" i="49" s="1"/>
  <c r="S23" i="49"/>
  <c r="R23" i="49" s="1"/>
  <c r="O23" i="49"/>
  <c r="N23" i="49"/>
  <c r="M23" i="49"/>
  <c r="L23" i="49" s="1"/>
  <c r="K23" i="49"/>
  <c r="J23" i="49"/>
  <c r="I23" i="49"/>
  <c r="H23" i="49"/>
  <c r="G23" i="49"/>
  <c r="F23" i="49" s="1"/>
  <c r="E23" i="49"/>
  <c r="D23" i="49" s="1"/>
  <c r="C23" i="49"/>
  <c r="B23" i="49"/>
  <c r="Q22" i="49"/>
  <c r="Y22" i="49" s="1"/>
  <c r="P22" i="49"/>
  <c r="Q21" i="49"/>
  <c r="P21" i="49" s="1"/>
  <c r="Q20" i="49"/>
  <c r="Y20" i="49" s="1"/>
  <c r="P20" i="49"/>
  <c r="Q19" i="49"/>
  <c r="Y19" i="49" s="1"/>
  <c r="Y18" i="49"/>
  <c r="Q17" i="49"/>
  <c r="P17" i="49" s="1"/>
  <c r="Q16" i="49"/>
  <c r="Q15" i="49"/>
  <c r="Y15" i="49" s="1"/>
  <c r="Q14" i="49"/>
  <c r="Y14" i="49" s="1"/>
  <c r="Q13" i="49"/>
  <c r="P13" i="49" s="1"/>
  <c r="Q12" i="49"/>
  <c r="Y12" i="49" s="1"/>
  <c r="P12" i="49"/>
  <c r="Q11" i="49"/>
  <c r="Y11" i="49" s="1"/>
  <c r="P11" i="49"/>
  <c r="Q10" i="49"/>
  <c r="P10" i="49" s="1"/>
  <c r="Q19" i="48"/>
  <c r="Y19" i="48" s="1"/>
  <c r="W23" i="48"/>
  <c r="V23" i="48"/>
  <c r="U23" i="48"/>
  <c r="T23" i="48"/>
  <c r="S23" i="48"/>
  <c r="R23" i="48" s="1"/>
  <c r="O23" i="48"/>
  <c r="N23" i="48"/>
  <c r="M23" i="48"/>
  <c r="L23" i="48" s="1"/>
  <c r="K23" i="48"/>
  <c r="J23" i="48" s="1"/>
  <c r="I23" i="48"/>
  <c r="H23" i="48" s="1"/>
  <c r="G23" i="48"/>
  <c r="F23" i="48" s="1"/>
  <c r="E23" i="48"/>
  <c r="D23" i="48"/>
  <c r="C23" i="48"/>
  <c r="B23" i="48"/>
  <c r="Q22" i="48"/>
  <c r="Y22" i="48" s="1"/>
  <c r="Q21" i="48"/>
  <c r="Y21" i="48" s="1"/>
  <c r="Q20" i="48"/>
  <c r="Y20" i="48" s="1"/>
  <c r="Y18" i="48"/>
  <c r="Q17" i="48"/>
  <c r="Y17" i="48" s="1"/>
  <c r="Q16" i="48"/>
  <c r="Y16" i="48" s="1"/>
  <c r="Q15" i="48"/>
  <c r="Y15" i="48" s="1"/>
  <c r="P15" i="48"/>
  <c r="X15" i="48" s="1"/>
  <c r="Q14" i="48"/>
  <c r="Y14" i="48" s="1"/>
  <c r="P14" i="48"/>
  <c r="Q13" i="48"/>
  <c r="Y13" i="48" s="1"/>
  <c r="P13" i="48"/>
  <c r="Q12" i="48"/>
  <c r="Y12" i="48" s="1"/>
  <c r="P12" i="48"/>
  <c r="X12" i="48" s="1"/>
  <c r="Q11" i="48"/>
  <c r="Y11" i="48" s="1"/>
  <c r="P11" i="48"/>
  <c r="Q10" i="48"/>
  <c r="Y10" i="48" s="1"/>
  <c r="P10" i="48"/>
  <c r="X10" i="48" s="1"/>
  <c r="P11" i="47"/>
  <c r="X12" i="49" l="1"/>
  <c r="P15" i="49"/>
  <c r="X15" i="49" s="1"/>
  <c r="X11" i="49"/>
  <c r="Y13" i="49"/>
  <c r="X13" i="49" s="1"/>
  <c r="Y16" i="49"/>
  <c r="X16" i="49" s="1"/>
  <c r="X20" i="49"/>
  <c r="X22" i="49"/>
  <c r="Y17" i="49"/>
  <c r="X17" i="49" s="1"/>
  <c r="P14" i="49"/>
  <c r="X14" i="49" s="1"/>
  <c r="Y21" i="49"/>
  <c r="X21" i="49" s="1"/>
  <c r="Q23" i="49"/>
  <c r="P23" i="49" s="1"/>
  <c r="Y10" i="49"/>
  <c r="P16" i="48"/>
  <c r="X16" i="48" s="1"/>
  <c r="X14" i="48"/>
  <c r="P22" i="48"/>
  <c r="X22" i="48" s="1"/>
  <c r="P21" i="48"/>
  <c r="X21" i="48" s="1"/>
  <c r="P17" i="48"/>
  <c r="X17" i="48" s="1"/>
  <c r="X13" i="48"/>
  <c r="P20" i="48"/>
  <c r="X20" i="48" s="1"/>
  <c r="Y23" i="48"/>
  <c r="X11" i="48"/>
  <c r="Q23" i="48"/>
  <c r="Q22" i="47"/>
  <c r="Y22" i="47" s="1"/>
  <c r="Q21" i="47"/>
  <c r="Y21" i="47" s="1"/>
  <c r="P21" i="47"/>
  <c r="Q20" i="47"/>
  <c r="P20" i="47"/>
  <c r="Q19" i="47"/>
  <c r="Y19" i="47" s="1"/>
  <c r="Q17" i="47"/>
  <c r="P17" i="47"/>
  <c r="Q16" i="47"/>
  <c r="P16" i="47"/>
  <c r="Q15" i="47"/>
  <c r="Y15" i="47" s="1"/>
  <c r="P15" i="47"/>
  <c r="Q14" i="47"/>
  <c r="Y14" i="47" s="1"/>
  <c r="P14" i="47"/>
  <c r="Q13" i="47"/>
  <c r="Y13" i="47" s="1"/>
  <c r="Q12" i="47"/>
  <c r="P12" i="47"/>
  <c r="Q11" i="47"/>
  <c r="Q10" i="47"/>
  <c r="P10" i="47" s="1"/>
  <c r="W23" i="47"/>
  <c r="V23" i="47" s="1"/>
  <c r="U23" i="47"/>
  <c r="T23" i="47" s="1"/>
  <c r="S23" i="47"/>
  <c r="R23" i="47"/>
  <c r="O23" i="47"/>
  <c r="N23" i="47"/>
  <c r="M23" i="47"/>
  <c r="L23" i="47" s="1"/>
  <c r="K23" i="47"/>
  <c r="J23" i="47"/>
  <c r="I23" i="47"/>
  <c r="H23" i="47" s="1"/>
  <c r="G23" i="47"/>
  <c r="F23" i="47"/>
  <c r="E23" i="47"/>
  <c r="D23" i="47" s="1"/>
  <c r="C23" i="47"/>
  <c r="B23" i="47"/>
  <c r="Y20" i="47"/>
  <c r="X20" i="47"/>
  <c r="Y18" i="47"/>
  <c r="W23" i="46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Y23" i="49" l="1"/>
  <c r="X10" i="49"/>
  <c r="P23" i="48"/>
  <c r="X23" i="48"/>
  <c r="P13" i="47"/>
  <c r="X13" i="47" s="1"/>
  <c r="X14" i="47"/>
  <c r="P22" i="47"/>
  <c r="X21" i="47"/>
  <c r="X22" i="47"/>
  <c r="Y10" i="47"/>
  <c r="X10" i="47" s="1"/>
  <c r="Y11" i="47"/>
  <c r="Y16" i="47"/>
  <c r="X16" i="47" s="1"/>
  <c r="Y12" i="47"/>
  <c r="X12" i="47" s="1"/>
  <c r="X15" i="47"/>
  <c r="Y17" i="47"/>
  <c r="X17" i="47" s="1"/>
  <c r="Q23" i="47"/>
  <c r="P23" i="47" s="1"/>
  <c r="P11" i="46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X23" i="49" l="1"/>
  <c r="Y23" i="47"/>
  <c r="X11" i="47"/>
  <c r="Y23" i="46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7" l="1"/>
  <c r="X23" i="46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<sst xmlns="http://schemas.openxmlformats.org/spreadsheetml/2006/main" count="311" uniqueCount="51">
  <si>
    <t xml:space="preserve">Inversiones de los Fondos de Pensiones por Tipo de Instrumento </t>
  </si>
  <si>
    <t>y Tasa de Interés Promedio Ponderada</t>
  </si>
  <si>
    <t>Al 31 de enero de 2025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</si>
  <si>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</si>
  <si>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</si>
  <si>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</si>
  <si>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</si>
  <si>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</si>
  <si>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</si>
  <si>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</si>
  <si>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</si>
  <si>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</si>
  <si>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</si>
  <si>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</si>
  <si>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</si>
  <si>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</si>
  <si>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</si>
  <si>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</si>
  <si>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</si>
  <si>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</si>
  <si>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</si>
  <si>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</si>
  <si>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</si>
  <si>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</si>
  <si>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</si>
  <si>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</si>
  <si>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</si>
  <si>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</si>
  <si>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</si>
  <si>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</si>
  <si>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</si>
  <si>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</si>
  <si>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</si>
  <si>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</si>
  <si>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</si>
  <si>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</si>
  <si>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</si>
  <si>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</si>
  <si>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</si>
  <si>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</si>
  <si>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28 de febrero de 2025</t>
  </si>
  <si>
    <t>y Tasa de Interés Promedio Ponderada*</t>
  </si>
  <si>
    <t>Al 31 de marzo de 2025</t>
  </si>
  <si>
    <t>* Datos preliminares.</t>
  </si>
  <si>
    <t>Al 30 de abril de 2025</t>
  </si>
  <si>
    <t>Cuotas de Participación de Fondos de Mutuos</t>
  </si>
  <si>
    <t>6/Variación porcentual del valor accioniario, respecto al promedio del valor de compra.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</si>
  <si>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</si>
  <si>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 xml:space="preserve">4/Promedio ponderado del rendimiento de los fondos de inversión correspondiente a los últimos 365 días.  El Promedio ponderado del rendimiento del fondo de inversión Universal Desarrollo I corresponde a los últimos 180 días. El Promedio ponderado del rendimiento del fondo de inversión Interval Inmobiliario I y Desarrollo I corresponde a los últimos 90 días. </t>
  </si>
  <si>
    <t>Al 31 de mayo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</si>
  <si>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es de los últimos 30 días.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</si>
</sst>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">
      <c r="A11" s="2" t="s">
        <v>20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6.2" x14ac:dyDescent="0.3">
      <c r="A12" s="2" t="s">
        <v>21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3">
      <c r="A13" s="2" t="s">
        <v>22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6.2" x14ac:dyDescent="0.3">
      <c r="A15" s="2" t="s">
        <v>24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3">
      <c r="A16" s="2" t="s">
        <v>25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3">
      <c r="A17" s="2" t="s">
        <v>26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2" x14ac:dyDescent="0.3">
      <c r="A20" s="2" t="s">
        <v>29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0.6" x14ac:dyDescent="0.3">
      <c r="A21" s="2" t="s">
        <v>30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28.8" x14ac:dyDescent="0.3">
      <c r="A22" s="2" t="s">
        <v>31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3">
      <c r="A23" s="1" t="s">
        <v>32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3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  <mergeCell ref="T7:U8"/>
    <mergeCell ref="A32:K32"/>
    <mergeCell ref="A25:K25"/>
    <mergeCell ref="A26:K26"/>
    <mergeCell ref="A27:K27"/>
    <mergeCell ref="A29:K29"/>
    <mergeCell ref="A30:K30"/>
    <mergeCell ref="A31:K31"/>
    <mergeCell ref="P7:Q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dimension ref="A1:Y32"/>
  <sheetViews>
    <sheetView showGridLines="0" zoomScaleNormal="100" workbookViewId="0">
      <pane xSplit="1" ySplit="9" topLeftCell="J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">
      <c r="A11" s="2" t="s">
        <v>20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6.2" x14ac:dyDescent="0.3">
      <c r="A12" s="2" t="s">
        <v>21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3">
      <c r="A13" s="2" t="s">
        <v>22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6.2" x14ac:dyDescent="0.3">
      <c r="A15" s="2" t="s">
        <v>24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3">
      <c r="A16" s="2" t="s">
        <v>25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3">
      <c r="A17" s="2" t="s">
        <v>26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9.35E-2</v>
      </c>
      <c r="I17" s="18">
        <v>75582883220.009995</v>
      </c>
      <c r="J17" s="11">
        <v>9.4799999999999995E-2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0.11639031622242808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7.7200000000000005E-2</v>
      </c>
      <c r="W17" s="17">
        <v>20006122843.16</v>
      </c>
      <c r="X17" s="12">
        <f>+(P17*Q17+R17*S17+T17*U17+V17*W17)/Y17</f>
        <v>0.11147177407605975</v>
      </c>
      <c r="Y17" s="13">
        <f t="shared" si="3"/>
        <v>201084789080.25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2" x14ac:dyDescent="0.3">
      <c r="A20" s="2" t="s">
        <v>29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0.6" x14ac:dyDescent="0.3">
      <c r="A21" s="2" t="s">
        <v>30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28.8" x14ac:dyDescent="0.3">
      <c r="A22" s="2" t="s">
        <v>31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3">
      <c r="A23" s="1" t="s">
        <v>32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8.0722406207319922E-2</v>
      </c>
      <c r="I23" s="5">
        <f>+SUM(I10:I22)</f>
        <v>385672178865.75995</v>
      </c>
      <c r="J23" s="16">
        <f>+SUMPRODUCT(K10:K22,J10:J22)/K23</f>
        <v>7.9167175142479868E-2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8.3359131601653189E-2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7.1380764441421538E-2</v>
      </c>
      <c r="W23" s="5">
        <f>+SUM(W10:W22)</f>
        <v>84194368382.139999</v>
      </c>
      <c r="X23" s="16">
        <f>+SUMPRODUCT(X10:X22,Y10:Y22)/Y23</f>
        <v>8.2763110621017058E-2</v>
      </c>
      <c r="Y23" s="5">
        <f>SUM(Y10:Y22)</f>
        <v>1272463498137.0798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3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8796-C5DC-4FFC-B669-A136618A2485}">
  <dimension ref="A1:Y32"/>
  <sheetViews>
    <sheetView showGridLines="0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3" sqref="Q13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21">
        <v>5.9299999999999999E-2</v>
      </c>
      <c r="C10" s="22">
        <v>2720427.52</v>
      </c>
      <c r="D10" s="23">
        <v>5.7299999999999997E-2</v>
      </c>
      <c r="E10" s="22">
        <v>1262424409.78</v>
      </c>
      <c r="F10" s="21">
        <v>5.9299999999999999E-2</v>
      </c>
      <c r="G10" s="22">
        <v>10609831.119999999</v>
      </c>
      <c r="H10" s="15">
        <v>0</v>
      </c>
      <c r="I10" s="18">
        <v>0</v>
      </c>
      <c r="J10" s="21">
        <v>5.9299999999999999E-2</v>
      </c>
      <c r="K10" s="22">
        <v>1233139414.24</v>
      </c>
      <c r="L10" s="15">
        <v>0</v>
      </c>
      <c r="M10" s="18">
        <v>0</v>
      </c>
      <c r="N10" s="21">
        <v>5.9299999999999999E-2</v>
      </c>
      <c r="O10" s="22">
        <v>1233139414.24</v>
      </c>
      <c r="P10" s="12">
        <f>+((B10*C10)+(D10*E10)+(F10*G10)+(H10*I10)+(J10*K10)+(L10*M10)+(N10*O10))/Q10</f>
        <v>5.8625273592111983E-2</v>
      </c>
      <c r="Q10" s="13">
        <f>+SUM(C10,E10,G10,I10,K10,M10,O10)</f>
        <v>3742033496.8999996</v>
      </c>
      <c r="R10" s="15">
        <v>0</v>
      </c>
      <c r="S10" s="18">
        <v>0</v>
      </c>
      <c r="T10" s="11">
        <v>5.9299999999999999E-2</v>
      </c>
      <c r="U10" s="17">
        <v>27160.6</v>
      </c>
      <c r="V10" s="15">
        <v>0</v>
      </c>
      <c r="W10" s="18">
        <v>0</v>
      </c>
      <c r="X10" s="12">
        <f>+(P10*Q10+R10*S10+T10*U10+V10*W10)/Y10</f>
        <v>5.8625278489406754E-2</v>
      </c>
      <c r="Y10" s="13">
        <f>+SUM(Q10+S10+U10+W10)</f>
        <v>3742060657.4999995</v>
      </c>
    </row>
    <row r="11" spans="1:25" x14ac:dyDescent="0.3">
      <c r="A11" s="2" t="s">
        <v>20</v>
      </c>
      <c r="B11" s="21">
        <v>5.9200000000000003E-2</v>
      </c>
      <c r="C11" s="22">
        <v>12905603129.809999</v>
      </c>
      <c r="D11" s="21">
        <v>6.4899999999999999E-2</v>
      </c>
      <c r="E11" s="22">
        <v>143877747085.10001</v>
      </c>
      <c r="F11" s="21">
        <v>5.5599999999999997E-2</v>
      </c>
      <c r="G11" s="22">
        <v>3822607551.3000002</v>
      </c>
      <c r="H11" s="21">
        <v>6.4000000000000001E-2</v>
      </c>
      <c r="I11" s="22">
        <v>164528255871.17999</v>
      </c>
      <c r="J11" s="21">
        <v>6.7599999999999993E-2</v>
      </c>
      <c r="K11" s="22">
        <v>114244992947.56</v>
      </c>
      <c r="L11" s="21">
        <v>7.4300000000000005E-2</v>
      </c>
      <c r="M11" s="22">
        <v>2798796592.9499998</v>
      </c>
      <c r="N11" s="21">
        <v>6.2399999999999997E-2</v>
      </c>
      <c r="O11" s="22">
        <v>97136560708.369995</v>
      </c>
      <c r="P11" s="12">
        <f>+((B11*C11)+(D11*E11)+(F11*G11)+(H11*I11)+(J11*K11)+(L11*M11)+(N11*O11))/Q11</f>
        <v>6.4593576138572986E-2</v>
      </c>
      <c r="Q11" s="13">
        <f t="shared" ref="Q11:Q22" si="0">+SUM(C11,E11,G11,I11,K11,M11,O11)</f>
        <v>539314563886.27002</v>
      </c>
      <c r="R11" s="11">
        <v>6.4899999999999999E-2</v>
      </c>
      <c r="S11" s="18">
        <v>14111430867.639999</v>
      </c>
      <c r="T11" s="11">
        <v>6.9699999999999998E-2</v>
      </c>
      <c r="U11" s="18">
        <v>12370385240.74</v>
      </c>
      <c r="V11" s="11">
        <v>6.2899999999999998E-2</v>
      </c>
      <c r="W11" s="17">
        <v>52477415587.099998</v>
      </c>
      <c r="X11" s="12">
        <f t="shared" ref="X11:X22" si="1">+(P11*Q11+R11*S11+T11*U11+V11*W11)/Y11</f>
        <v>6.4558992771948029E-2</v>
      </c>
      <c r="Y11" s="13">
        <f t="shared" ref="Y11:Y22" si="2">+SUM(Q11+S11+U11+W11)</f>
        <v>618273795581.75</v>
      </c>
    </row>
    <row r="12" spans="1:25" ht="16.2" x14ac:dyDescent="0.3">
      <c r="A12" s="2" t="s">
        <v>21</v>
      </c>
      <c r="B12" s="21">
        <v>0.10580000000000001</v>
      </c>
      <c r="C12" s="22">
        <v>887080529.50999999</v>
      </c>
      <c r="D12" s="21">
        <v>0.10150000000000001</v>
      </c>
      <c r="E12" s="22">
        <v>15763242638.879999</v>
      </c>
      <c r="F12" s="21">
        <v>0.10150000000000001</v>
      </c>
      <c r="G12" s="22">
        <v>560578502.52999997</v>
      </c>
      <c r="H12" s="21">
        <v>0.1013</v>
      </c>
      <c r="I12" s="22">
        <v>25707073111.029999</v>
      </c>
      <c r="J12" s="21">
        <v>0.10059999999999999</v>
      </c>
      <c r="K12" s="22">
        <v>9248647963.8999996</v>
      </c>
      <c r="L12" s="21">
        <v>0.1</v>
      </c>
      <c r="M12" s="22">
        <v>48462450</v>
      </c>
      <c r="N12" s="21">
        <v>0.1017</v>
      </c>
      <c r="O12" s="22">
        <v>19867166020.490002</v>
      </c>
      <c r="P12" s="12">
        <f t="shared" ref="P12:P22" si="3">+((B12*C12)+(D12*E12)+(F12*G12)+(H12*I12)+(J12*K12)+(L12*M12)+(N12*O12))/Q12</f>
        <v>0.10142022985011293</v>
      </c>
      <c r="Q12" s="13">
        <f t="shared" si="0"/>
        <v>72082251216.339996</v>
      </c>
      <c r="R12" s="14">
        <v>0.1037</v>
      </c>
      <c r="S12" s="17">
        <v>676346199</v>
      </c>
      <c r="T12" s="14">
        <v>9.5299999999999996E-2</v>
      </c>
      <c r="U12" s="17">
        <v>360336168.12</v>
      </c>
      <c r="V12" s="14">
        <v>0.10249999999999999</v>
      </c>
      <c r="W12" s="17">
        <v>3991740396.96</v>
      </c>
      <c r="X12" s="12">
        <f t="shared" si="1"/>
        <v>0.1014675220814184</v>
      </c>
      <c r="Y12" s="13">
        <f t="shared" si="2"/>
        <v>77110673980.419998</v>
      </c>
    </row>
    <row r="13" spans="1:25" x14ac:dyDescent="0.3">
      <c r="A13" s="2" t="s">
        <v>22</v>
      </c>
      <c r="B13" s="21">
        <v>0.1009</v>
      </c>
      <c r="C13" s="22">
        <v>1721367355.5799999</v>
      </c>
      <c r="D13" s="21">
        <v>9.8500000000000004E-2</v>
      </c>
      <c r="E13" s="22">
        <v>3914643114.3499999</v>
      </c>
      <c r="F13" s="21">
        <v>0.1095</v>
      </c>
      <c r="G13" s="22">
        <v>1776124194.8</v>
      </c>
      <c r="H13" s="21">
        <v>8.6300000000000002E-2</v>
      </c>
      <c r="I13" s="22">
        <v>7798027731.4499998</v>
      </c>
      <c r="J13" s="21">
        <v>8.5400000000000004E-2</v>
      </c>
      <c r="K13" s="22">
        <v>3229326939.4499998</v>
      </c>
      <c r="L13" s="15">
        <v>0</v>
      </c>
      <c r="M13" s="18">
        <v>0</v>
      </c>
      <c r="N13" s="21">
        <v>6.2300000000000001E-2</v>
      </c>
      <c r="O13" s="22">
        <v>5065751197.75</v>
      </c>
      <c r="P13" s="12">
        <f t="shared" si="3"/>
        <v>8.5858067390509996E-2</v>
      </c>
      <c r="Q13" s="13">
        <f t="shared" si="0"/>
        <v>23505240533.380001</v>
      </c>
      <c r="R13" s="14">
        <v>8.8400000000000006E-2</v>
      </c>
      <c r="S13" s="17">
        <v>137086774.25999999</v>
      </c>
      <c r="T13" s="14">
        <v>8.4400000000000003E-2</v>
      </c>
      <c r="U13" s="17">
        <v>951993478.12</v>
      </c>
      <c r="V13" s="14">
        <v>7.5200000000000003E-2</v>
      </c>
      <c r="W13" s="17">
        <v>1282561622.97</v>
      </c>
      <c r="X13" s="12">
        <f t="shared" si="1"/>
        <v>8.5289635951113066E-2</v>
      </c>
      <c r="Y13" s="13">
        <f t="shared" si="2"/>
        <v>25876882408.73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1">
        <v>8.5699999999999998E-2</v>
      </c>
      <c r="E14" s="22">
        <v>7962849529.8000002</v>
      </c>
      <c r="F14" s="15">
        <v>0</v>
      </c>
      <c r="G14" s="18">
        <v>0</v>
      </c>
      <c r="H14" s="21">
        <v>8.7300000000000003E-2</v>
      </c>
      <c r="I14" s="22">
        <v>673420647.20000005</v>
      </c>
      <c r="J14" s="21">
        <v>0.10290000000000001</v>
      </c>
      <c r="K14" s="22">
        <v>2068322580.02</v>
      </c>
      <c r="L14" s="15">
        <v>0</v>
      </c>
      <c r="M14" s="18">
        <v>0</v>
      </c>
      <c r="N14" s="21">
        <v>0</v>
      </c>
      <c r="O14" s="22">
        <v>0</v>
      </c>
      <c r="P14" s="12">
        <f t="shared" si="3"/>
        <v>8.9124008950534572E-2</v>
      </c>
      <c r="Q14" s="13">
        <f t="shared" si="0"/>
        <v>10704592757.02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8.9124008950534572E-2</v>
      </c>
      <c r="Y14" s="13">
        <f t="shared" si="2"/>
        <v>10704592757.02</v>
      </c>
    </row>
    <row r="15" spans="1:25" ht="16.2" x14ac:dyDescent="0.3">
      <c r="A15" s="2" t="s">
        <v>24</v>
      </c>
      <c r="B15" s="21">
        <v>9.0499999999999997E-2</v>
      </c>
      <c r="C15" s="22">
        <v>128606223.31999999</v>
      </c>
      <c r="D15" s="21">
        <v>9.4299999999999995E-2</v>
      </c>
      <c r="E15" s="22">
        <v>4471833498.8699999</v>
      </c>
      <c r="F15" s="21">
        <v>0.1125</v>
      </c>
      <c r="G15" s="22">
        <v>1234529737.5699999</v>
      </c>
      <c r="H15" s="21">
        <v>9.01E-2</v>
      </c>
      <c r="I15" s="22">
        <v>7881866896.1000004</v>
      </c>
      <c r="J15" s="21">
        <v>9.98E-2</v>
      </c>
      <c r="K15" s="22">
        <v>7245947995.3299999</v>
      </c>
      <c r="L15" s="21">
        <v>0.125</v>
      </c>
      <c r="M15" s="22">
        <v>2492530775.1900001</v>
      </c>
      <c r="N15" s="21">
        <v>9.4399999999999998E-2</v>
      </c>
      <c r="O15" s="22">
        <v>11990327843.370001</v>
      </c>
      <c r="P15" s="12">
        <f t="shared" si="3"/>
        <v>9.7303143101660425E-2</v>
      </c>
      <c r="Q15" s="13">
        <f t="shared" si="0"/>
        <v>35445642969.75</v>
      </c>
      <c r="R15" s="14">
        <v>9.1200000000000003E-2</v>
      </c>
      <c r="S15" s="17">
        <v>705790992.26999998</v>
      </c>
      <c r="T15" s="14">
        <v>0.1144</v>
      </c>
      <c r="U15" s="17">
        <v>1932879362.5</v>
      </c>
      <c r="V15" s="14">
        <v>8.4900000000000003E-2</v>
      </c>
      <c r="W15" s="17">
        <v>2619452353.1999998</v>
      </c>
      <c r="X15" s="12">
        <f t="shared" si="1"/>
        <v>9.7210993791012168E-2</v>
      </c>
      <c r="Y15" s="13">
        <f t="shared" si="2"/>
        <v>40703765677.719994</v>
      </c>
    </row>
    <row r="16" spans="1:25" ht="18" customHeight="1" x14ac:dyDescent="0.3">
      <c r="A16" s="2" t="s">
        <v>25</v>
      </c>
      <c r="B16" s="21">
        <v>0</v>
      </c>
      <c r="C16" s="22">
        <v>0</v>
      </c>
      <c r="D16" s="21">
        <v>0</v>
      </c>
      <c r="E16" s="22">
        <v>0</v>
      </c>
      <c r="F16" s="21">
        <v>0.1172</v>
      </c>
      <c r="G16" s="22">
        <v>5167489.05</v>
      </c>
      <c r="H16" s="21">
        <v>0.105</v>
      </c>
      <c r="I16" s="22">
        <v>215650968.00999999</v>
      </c>
      <c r="J16" s="21">
        <v>0</v>
      </c>
      <c r="K16" s="22">
        <v>0</v>
      </c>
      <c r="L16" s="15">
        <v>0</v>
      </c>
      <c r="M16" s="18">
        <v>0</v>
      </c>
      <c r="N16" s="21">
        <v>0</v>
      </c>
      <c r="O16" s="22">
        <v>0</v>
      </c>
      <c r="P16" s="12">
        <f t="shared" si="3"/>
        <v>0.10528549862746694</v>
      </c>
      <c r="Q16" s="13">
        <f t="shared" si="0"/>
        <v>220818457.06</v>
      </c>
      <c r="R16" s="15">
        <v>0</v>
      </c>
      <c r="S16" s="18">
        <v>0</v>
      </c>
      <c r="T16" s="11">
        <v>0.14649999999999999</v>
      </c>
      <c r="U16" s="18">
        <v>5582660346.3299999</v>
      </c>
      <c r="V16" s="15">
        <v>0</v>
      </c>
      <c r="W16" s="18">
        <v>0</v>
      </c>
      <c r="X16" s="12">
        <f>+(P16*Q16+R16*S16+T16*U16+V16*W16)/Y16</f>
        <v>0.14493181600038516</v>
      </c>
      <c r="Y16" s="13">
        <f t="shared" si="2"/>
        <v>5803478803.3900003</v>
      </c>
    </row>
    <row r="17" spans="1:25" ht="19.5" customHeight="1" x14ac:dyDescent="0.3">
      <c r="A17" s="2" t="s">
        <v>26</v>
      </c>
      <c r="B17" s="21">
        <v>8.2600000000000007E-2</v>
      </c>
      <c r="C17" s="22">
        <v>1231171475.0599999</v>
      </c>
      <c r="D17" s="21">
        <v>0.1371</v>
      </c>
      <c r="E17" s="22">
        <v>37683824343.75</v>
      </c>
      <c r="F17" s="21">
        <v>6.3500000000000001E-2</v>
      </c>
      <c r="G17" s="22">
        <v>373377815.25999999</v>
      </c>
      <c r="H17" s="21">
        <v>9.5200000000000007E-2</v>
      </c>
      <c r="I17" s="22">
        <v>76657158221.630005</v>
      </c>
      <c r="J17" s="21">
        <v>9.5000000000000001E-2</v>
      </c>
      <c r="K17" s="22">
        <v>44667900289.889999</v>
      </c>
      <c r="L17" s="15">
        <v>0</v>
      </c>
      <c r="M17" s="18">
        <v>0</v>
      </c>
      <c r="N17" s="21">
        <v>0.13189999999999999</v>
      </c>
      <c r="O17" s="22">
        <v>20152725446.549999</v>
      </c>
      <c r="P17" s="12">
        <f t="shared" si="3"/>
        <v>0.10782556485630178</v>
      </c>
      <c r="Q17" s="13">
        <f t="shared" si="0"/>
        <v>180766157592.14001</v>
      </c>
      <c r="R17" s="11">
        <v>7.22E-2</v>
      </c>
      <c r="S17" s="18">
        <v>4835031632.1599998</v>
      </c>
      <c r="T17" s="15">
        <v>0</v>
      </c>
      <c r="U17" s="18">
        <v>0</v>
      </c>
      <c r="V17" s="11">
        <v>7.5700000000000003E-2</v>
      </c>
      <c r="W17" s="17">
        <v>20576569387.41</v>
      </c>
      <c r="X17" s="12">
        <f>+(P17*Q17+R17*S17+T17*U17+V17*W17)/Y17</f>
        <v>0.10378398125882692</v>
      </c>
      <c r="Y17" s="13">
        <f t="shared" si="2"/>
        <v>206177758611.71002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2"/>
        <v>0</v>
      </c>
    </row>
    <row r="20" spans="1:25" ht="16.2" x14ac:dyDescent="0.3">
      <c r="A20" s="2" t="s">
        <v>29</v>
      </c>
      <c r="B20" s="14">
        <v>6.7299999999999999E-2</v>
      </c>
      <c r="C20" s="19">
        <v>2794993408.52</v>
      </c>
      <c r="D20" s="14">
        <v>8.6099999999999996E-2</v>
      </c>
      <c r="E20" s="17">
        <v>23236034752.630001</v>
      </c>
      <c r="F20" s="14">
        <v>9.1200000000000003E-2</v>
      </c>
      <c r="G20" s="17">
        <v>3580292688.04</v>
      </c>
      <c r="H20" s="14">
        <v>9.2499999999999999E-2</v>
      </c>
      <c r="I20" s="17">
        <v>96129021095.559998</v>
      </c>
      <c r="J20" s="14">
        <v>8.6900000000000005E-2</v>
      </c>
      <c r="K20" s="17">
        <v>12901044465.16</v>
      </c>
      <c r="L20" s="14">
        <v>9.01E-2</v>
      </c>
      <c r="M20" s="17">
        <v>4821608266.2200003</v>
      </c>
      <c r="N20" s="14">
        <v>0.1024</v>
      </c>
      <c r="O20" s="19">
        <v>89292721801.860001</v>
      </c>
      <c r="P20" s="12">
        <f t="shared" si="3"/>
        <v>9.4976336173006992E-2</v>
      </c>
      <c r="Q20" s="13">
        <f t="shared" si="0"/>
        <v>232755716477.98999</v>
      </c>
      <c r="R20" s="14">
        <v>7.0099999999999996E-2</v>
      </c>
      <c r="S20" s="19">
        <v>1697097035.8800001</v>
      </c>
      <c r="T20" s="14">
        <v>0.1246</v>
      </c>
      <c r="U20" s="19">
        <v>7257193304.5699997</v>
      </c>
      <c r="V20" s="14">
        <v>7.3800000000000004E-2</v>
      </c>
      <c r="W20" s="19">
        <v>280260664.12</v>
      </c>
      <c r="X20" s="12">
        <f t="shared" si="1"/>
        <v>9.5665753173514514E-2</v>
      </c>
      <c r="Y20" s="13">
        <f t="shared" si="2"/>
        <v>241990267482.56</v>
      </c>
    </row>
    <row r="21" spans="1:25" ht="30.6" x14ac:dyDescent="0.3">
      <c r="A21" s="2" t="s">
        <v>30</v>
      </c>
      <c r="B21" s="11">
        <v>6.6500000000000004E-2</v>
      </c>
      <c r="C21" s="19">
        <v>95379009.680000007</v>
      </c>
      <c r="D21" s="11">
        <v>6.6500000000000004E-2</v>
      </c>
      <c r="E21" s="17">
        <v>2062899467.5599999</v>
      </c>
      <c r="F21" s="11">
        <v>6.6500000000000004E-2</v>
      </c>
      <c r="G21" s="17">
        <v>44215557.060000002</v>
      </c>
      <c r="H21" s="11">
        <v>6.6500000000000004E-2</v>
      </c>
      <c r="I21" s="17">
        <v>3139984366.9200001</v>
      </c>
      <c r="J21" s="11">
        <v>6.6500000000000004E-2</v>
      </c>
      <c r="K21" s="17">
        <v>2922517404.27</v>
      </c>
      <c r="L21" s="15">
        <v>0</v>
      </c>
      <c r="M21" s="18">
        <v>0</v>
      </c>
      <c r="N21" s="11">
        <v>6.6500000000000004E-2</v>
      </c>
      <c r="O21" s="19">
        <v>1495996660.1800001</v>
      </c>
      <c r="P21" s="12">
        <f t="shared" si="3"/>
        <v>6.6500000000000004E-2</v>
      </c>
      <c r="Q21" s="13">
        <f t="shared" si="0"/>
        <v>9760992465.6700001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6.6500000000000004E-2</v>
      </c>
      <c r="Y21" s="13">
        <f t="shared" si="2"/>
        <v>9760992465.6700001</v>
      </c>
    </row>
    <row r="22" spans="1:25" ht="28.8" x14ac:dyDescent="0.3">
      <c r="A22" s="2" t="s">
        <v>31</v>
      </c>
      <c r="B22" s="11">
        <v>0.1179</v>
      </c>
      <c r="C22" s="19">
        <v>1841537041.78</v>
      </c>
      <c r="D22" s="14">
        <v>9.5600000000000004E-2</v>
      </c>
      <c r="E22" s="17">
        <v>27247565641.299999</v>
      </c>
      <c r="F22" s="14">
        <v>9.2499999999999999E-2</v>
      </c>
      <c r="G22" s="17">
        <v>45722709.810000002</v>
      </c>
      <c r="H22" s="11">
        <v>0.1114</v>
      </c>
      <c r="I22" s="18">
        <v>7190451515.79</v>
      </c>
      <c r="J22" s="14">
        <v>0.1144</v>
      </c>
      <c r="K22" s="17">
        <v>3960253808.6100001</v>
      </c>
      <c r="L22" s="15">
        <v>0</v>
      </c>
      <c r="M22" s="18">
        <v>0</v>
      </c>
      <c r="N22" s="14">
        <v>0.1149</v>
      </c>
      <c r="O22" s="19">
        <v>3390312563.46</v>
      </c>
      <c r="P22" s="12">
        <f t="shared" si="3"/>
        <v>0.10234101406044691</v>
      </c>
      <c r="Q22" s="13">
        <f t="shared" si="0"/>
        <v>43675843280.75</v>
      </c>
      <c r="R22" s="14">
        <v>5.0500000000000003E-2</v>
      </c>
      <c r="S22" s="19">
        <v>112387784</v>
      </c>
      <c r="T22" s="15">
        <v>0</v>
      </c>
      <c r="U22" s="18">
        <v>0</v>
      </c>
      <c r="V22" s="14">
        <v>0.1144</v>
      </c>
      <c r="W22" s="19">
        <v>4066863484.27</v>
      </c>
      <c r="X22" s="12">
        <f t="shared" si="1"/>
        <v>0.10324407262279202</v>
      </c>
      <c r="Y22" s="13">
        <f t="shared" si="2"/>
        <v>47855094549.019997</v>
      </c>
    </row>
    <row r="23" spans="1:25" ht="16.5" customHeight="1" x14ac:dyDescent="0.3">
      <c r="A23" s="1" t="s">
        <v>32</v>
      </c>
      <c r="B23" s="16">
        <f>+SUMPRODUCT(C10:C22,B10:B22)/C23</f>
        <v>7.2037008581170764E-2</v>
      </c>
      <c r="C23" s="5">
        <f>+SUM(C10:C22)</f>
        <v>21608458600.779999</v>
      </c>
      <c r="D23" s="16">
        <f>+SUMPRODUCT(E10:E22,D10:D22)/E23</f>
        <v>8.3776516190980643E-2</v>
      </c>
      <c r="E23" s="5">
        <f>+SUM(E10:E22)</f>
        <v>267483064482.01999</v>
      </c>
      <c r="F23" s="16">
        <f>+SUMPRODUCT(G10:G22,F10:F22)/G23</f>
        <v>8.394513026839677E-2</v>
      </c>
      <c r="G23" s="5">
        <f>+SUM(G10:G22)</f>
        <v>11453226076.539999</v>
      </c>
      <c r="H23" s="16">
        <f>+SUMPRODUCT(I10:I22,H10:H22)/I23</f>
        <v>8.1549909686189359E-2</v>
      </c>
      <c r="I23" s="5">
        <f>+SUM(I10:I22)</f>
        <v>389920910424.87</v>
      </c>
      <c r="J23" s="16">
        <f>+SUMPRODUCT(K10:K22,J10:J22)/K23</f>
        <v>7.9070232879563634E-2</v>
      </c>
      <c r="K23" s="5">
        <f>+SUM(K10:K22)</f>
        <v>201722093808.42999</v>
      </c>
      <c r="L23" s="16">
        <f>+SUMPRODUCT(M10:M22,L10:L22)/M23</f>
        <v>9.4356118673973283E-2</v>
      </c>
      <c r="M23" s="5">
        <f>+SUM(M10:M22)</f>
        <v>10161398084.360001</v>
      </c>
      <c r="N23" s="16">
        <f>+SUMPRODUCT(O10:O22,N10:N22)/O23</f>
        <v>8.7704343091354206E-2</v>
      </c>
      <c r="O23" s="5">
        <f>+SUM(O10:O22)</f>
        <v>249624701656.26999</v>
      </c>
      <c r="P23" s="16">
        <f>+SUMPRODUCT(P10:P22,Q10:Q22)/Q23</f>
        <v>8.2924659115460791E-2</v>
      </c>
      <c r="Q23" s="5">
        <f>+SUM(Q10:Q22)</f>
        <v>1151973853133.27</v>
      </c>
      <c r="R23" s="16">
        <f>+SUMPRODUCT(S10:S22,R10:R22)/S23</f>
        <v>6.8964091138318764E-2</v>
      </c>
      <c r="S23" s="5">
        <f>+SUM(S10:S22)</f>
        <v>22275171285.210003</v>
      </c>
      <c r="T23" s="16">
        <f>+SUMPRODUCT(U10:U22,T10:T22)/U23</f>
        <v>0.10262113591768374</v>
      </c>
      <c r="U23" s="5">
        <f>+SUM(U10:U22)</f>
        <v>28455475060.980003</v>
      </c>
      <c r="V23" s="16">
        <f>+SUMPRODUCT(W10:W22,V10:V22)/W23</f>
        <v>7.1193052468782381E-2</v>
      </c>
      <c r="W23" s="5">
        <f>+SUM(W10:W22)</f>
        <v>85294863496.029999</v>
      </c>
      <c r="X23" s="16">
        <f>+SUMPRODUCT(X10:X22,Y10:Y22)/Y23</f>
        <v>8.2341469986952895E-2</v>
      </c>
      <c r="Y23" s="5">
        <f>SUM(Y10:Y22)</f>
        <v>1287999362975.49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5" x14ac:dyDescent="0.3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BC35-9ADD-4903-BC7C-99E833F51973}">
  <dimension ref="A1:Y31"/>
  <sheetViews>
    <sheetView showGridLines="0" zoomScaleNormal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P18" sqref="P18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5.9299999999999999E-2</v>
      </c>
      <c r="S10" s="18">
        <v>0</v>
      </c>
      <c r="T10" s="24">
        <v>5.9299999999999999E-2</v>
      </c>
      <c r="U10" s="18">
        <v>27160.6</v>
      </c>
      <c r="V10" s="24">
        <v>5.9299999999999999E-2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0.06</v>
      </c>
      <c r="C11" s="25">
        <v>13717764650.65</v>
      </c>
      <c r="D11" s="24">
        <v>6.5100000000000005E-2</v>
      </c>
      <c r="E11" s="25">
        <v>148471440466.32999</v>
      </c>
      <c r="F11" s="24">
        <v>5.5199999999999999E-2</v>
      </c>
      <c r="G11" s="25">
        <v>5144732526.29</v>
      </c>
      <c r="H11" s="24">
        <v>6.4000000000000001E-2</v>
      </c>
      <c r="I11" s="25">
        <v>164925917886.29999</v>
      </c>
      <c r="J11" s="24">
        <v>6.2899999999999998E-2</v>
      </c>
      <c r="K11" s="25">
        <v>114562603425.81</v>
      </c>
      <c r="L11" s="24">
        <v>7.7200000000000005E-2</v>
      </c>
      <c r="M11" s="25">
        <v>2821503563.1100001</v>
      </c>
      <c r="N11" s="24">
        <v>6.2399999999999997E-2</v>
      </c>
      <c r="O11" s="25">
        <v>97121673516.210007</v>
      </c>
      <c r="P11" s="12">
        <f>+((B11*C11)+(D11*E11)+(F11*G11)+(H11*I11)+(J11*K11)+(L11*M11)+(N11*O11))/Q11</f>
        <v>6.3668970025265503E-2</v>
      </c>
      <c r="Q11" s="13">
        <f t="shared" ref="Q11:Q22" si="0">+SUM(C11,E11,G11,I11,K11,M11,O11)</f>
        <v>546765636034.69995</v>
      </c>
      <c r="R11" s="11">
        <v>6.4899999999999999E-2</v>
      </c>
      <c r="S11" s="18">
        <v>14171500959.620001</v>
      </c>
      <c r="T11" s="11">
        <v>6.9699999999999998E-2</v>
      </c>
      <c r="U11" s="18">
        <v>12353766682.379999</v>
      </c>
      <c r="V11" s="11">
        <v>6.2899999999999998E-2</v>
      </c>
      <c r="W11" s="17">
        <v>52648057315.040001</v>
      </c>
      <c r="X11" s="12">
        <f t="shared" ref="X11:X22" si="1">+(P11*Q11+R11*S11+T11*U11+V11*W11)/Y11</f>
        <v>6.3751193220935087E-2</v>
      </c>
      <c r="Y11" s="13">
        <f t="shared" ref="Y11:Y22" si="2">+SUM(Q11+S11+U11+W11)</f>
        <v>625938960991.73999</v>
      </c>
    </row>
    <row r="12" spans="1:25" ht="16.2" x14ac:dyDescent="0.3">
      <c r="A12" s="2" t="s">
        <v>21</v>
      </c>
      <c r="B12" s="24">
        <v>0.1056</v>
      </c>
      <c r="C12" s="25">
        <v>879899753.03999996</v>
      </c>
      <c r="D12" s="24">
        <v>0.10150000000000001</v>
      </c>
      <c r="E12" s="25">
        <v>15619766148.809999</v>
      </c>
      <c r="F12" s="24">
        <v>0.1012</v>
      </c>
      <c r="G12" s="25">
        <v>555451886.89999998</v>
      </c>
      <c r="H12" s="24">
        <v>0.1013</v>
      </c>
      <c r="I12" s="25">
        <v>25574991746.68</v>
      </c>
      <c r="J12" s="24">
        <v>0.10059999999999999</v>
      </c>
      <c r="K12" s="25">
        <v>9244123193.7299995</v>
      </c>
      <c r="L12" s="24">
        <v>0.1</v>
      </c>
      <c r="M12" s="25">
        <v>48852689.359999999</v>
      </c>
      <c r="N12" s="24">
        <v>0.1017</v>
      </c>
      <c r="O12" s="25">
        <v>19750546953.5</v>
      </c>
      <c r="P12" s="12">
        <f t="shared" ref="P12:P22" si="3">+((B12*C12)+(D12*E12)+(F12*G12)+(H12*I12)+(J12*K12)+(L12*M12)+(N12*O12))/Q12</f>
        <v>0.1014146558470221</v>
      </c>
      <c r="Q12" s="13">
        <f t="shared" si="0"/>
        <v>71673632372.020004</v>
      </c>
      <c r="R12" s="14">
        <v>0.1036</v>
      </c>
      <c r="S12" s="17">
        <v>660490422</v>
      </c>
      <c r="T12" s="14">
        <v>9.5299999999999996E-2</v>
      </c>
      <c r="U12" s="17">
        <v>363114499.01999998</v>
      </c>
      <c r="V12" s="14">
        <v>0.10249999999999999</v>
      </c>
      <c r="W12" s="17">
        <v>3997676261.0900002</v>
      </c>
      <c r="X12" s="12">
        <f t="shared" si="1"/>
        <v>0.10146109873453124</v>
      </c>
      <c r="Y12" s="13">
        <f t="shared" si="2"/>
        <v>76694913554.130005</v>
      </c>
    </row>
    <row r="13" spans="1:25" x14ac:dyDescent="0.3">
      <c r="A13" s="2" t="s">
        <v>22</v>
      </c>
      <c r="B13" s="24">
        <v>0.10100000000000001</v>
      </c>
      <c r="C13" s="25">
        <v>1726802194.52</v>
      </c>
      <c r="D13" s="24">
        <v>9.8599999999999993E-2</v>
      </c>
      <c r="E13" s="25">
        <v>3920346100.98</v>
      </c>
      <c r="F13" s="24">
        <v>0.1096</v>
      </c>
      <c r="G13" s="25">
        <v>1786074387.75</v>
      </c>
      <c r="H13" s="24">
        <v>8.6199999999999999E-2</v>
      </c>
      <c r="I13" s="25">
        <v>7912182347.0699997</v>
      </c>
      <c r="J13" s="24">
        <v>8.5500000000000007E-2</v>
      </c>
      <c r="K13" s="25">
        <v>3234414513.8299999</v>
      </c>
      <c r="L13" s="15">
        <v>0</v>
      </c>
      <c r="M13" s="18">
        <v>0</v>
      </c>
      <c r="N13" s="24">
        <v>6.2300000000000001E-2</v>
      </c>
      <c r="O13" s="25">
        <v>5087924031.4499998</v>
      </c>
      <c r="P13" s="12">
        <f t="shared" si="3"/>
        <v>8.5866112247595716E-2</v>
      </c>
      <c r="Q13" s="13">
        <f t="shared" si="0"/>
        <v>23667743575.600002</v>
      </c>
      <c r="R13" s="14">
        <v>8.8499999999999995E-2</v>
      </c>
      <c r="S13" s="17">
        <v>137878294.66</v>
      </c>
      <c r="T13" s="14">
        <v>8.4599999999999995E-2</v>
      </c>
      <c r="U13" s="17">
        <v>951146578.13999999</v>
      </c>
      <c r="V13" s="14">
        <v>7.5200000000000003E-2</v>
      </c>
      <c r="W13" s="17">
        <v>1284281943.6600001</v>
      </c>
      <c r="X13" s="12">
        <f t="shared" si="1"/>
        <v>8.5307786161283705E-2</v>
      </c>
      <c r="Y13" s="13">
        <f t="shared" si="2"/>
        <v>26041050392.060001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8016834022.0100002</v>
      </c>
      <c r="F14" s="15">
        <v>0</v>
      </c>
      <c r="G14" s="18">
        <v>0</v>
      </c>
      <c r="H14" s="24">
        <v>8.7300000000000003E-2</v>
      </c>
      <c r="I14" s="25">
        <v>678070764</v>
      </c>
      <c r="J14" s="24">
        <v>0.10290000000000001</v>
      </c>
      <c r="K14" s="25">
        <v>2085346431.05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8.9127830306772543E-2</v>
      </c>
      <c r="Q14" s="13">
        <f t="shared" si="0"/>
        <v>10780251217.059999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8.9127830306772543E-2</v>
      </c>
      <c r="Y14" s="13">
        <f t="shared" si="2"/>
        <v>10780251217.059999</v>
      </c>
    </row>
    <row r="15" spans="1:25" ht="16.2" x14ac:dyDescent="0.3">
      <c r="A15" s="2" t="s">
        <v>24</v>
      </c>
      <c r="B15" s="24">
        <v>0.1106</v>
      </c>
      <c r="C15" s="25">
        <v>137006126.81</v>
      </c>
      <c r="D15" s="24">
        <v>0.1046</v>
      </c>
      <c r="E15" s="25">
        <v>833384325.5</v>
      </c>
      <c r="F15" s="24">
        <v>0.1176</v>
      </c>
      <c r="G15" s="25">
        <v>1128974362.9300001</v>
      </c>
      <c r="H15" s="24">
        <v>9.4600000000000004E-2</v>
      </c>
      <c r="I15" s="25">
        <v>8970948396.5</v>
      </c>
      <c r="J15" s="24">
        <v>0.1013</v>
      </c>
      <c r="K15" s="25">
        <v>7565629194.54</v>
      </c>
      <c r="L15" s="24">
        <v>0.12429999999999999</v>
      </c>
      <c r="M15" s="25">
        <v>2511198486.5</v>
      </c>
      <c r="N15" s="24">
        <v>9.5500000000000002E-2</v>
      </c>
      <c r="O15" s="25">
        <v>11367853826.879999</v>
      </c>
      <c r="P15" s="12">
        <f t="shared" si="3"/>
        <v>9.988973577301595E-2</v>
      </c>
      <c r="Q15" s="13">
        <f t="shared" si="0"/>
        <v>32514994719.659996</v>
      </c>
      <c r="R15" s="14">
        <v>8.2500000000000004E-2</v>
      </c>
      <c r="S15" s="17">
        <v>490969985.00999999</v>
      </c>
      <c r="T15" s="14">
        <v>0.1174</v>
      </c>
      <c r="U15" s="17">
        <v>719644619.76999998</v>
      </c>
      <c r="V15" s="14">
        <v>8.5199999999999998E-2</v>
      </c>
      <c r="W15" s="17">
        <v>2724036202.6900001</v>
      </c>
      <c r="X15" s="12">
        <f t="shared" si="1"/>
        <v>9.8903387554704986E-2</v>
      </c>
      <c r="Y15" s="13">
        <f t="shared" si="2"/>
        <v>36449645527.129997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24">
        <v>0.1172</v>
      </c>
      <c r="G16" s="25">
        <v>5214778.1500000004</v>
      </c>
      <c r="H16" s="24">
        <v>0.105</v>
      </c>
      <c r="I16" s="25">
        <v>216614991.34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3"/>
        <v>0.10528679781607431</v>
      </c>
      <c r="Q16" s="13">
        <f t="shared" si="0"/>
        <v>221829769.49000001</v>
      </c>
      <c r="R16" s="15">
        <v>0</v>
      </c>
      <c r="S16" s="18">
        <v>0</v>
      </c>
      <c r="T16" s="11">
        <v>0.1467</v>
      </c>
      <c r="U16" s="18">
        <v>5584954650.0100002</v>
      </c>
      <c r="V16" s="15">
        <v>0</v>
      </c>
      <c r="W16" s="18">
        <v>0</v>
      </c>
      <c r="X16" s="12">
        <f>+(P16*Q16+R16*S16+T16*U16+V16*W16)/Y16</f>
        <v>0.14511794004553485</v>
      </c>
      <c r="Y16" s="13">
        <f t="shared" si="2"/>
        <v>5806784419.5</v>
      </c>
    </row>
    <row r="17" spans="1:25" ht="19.5" customHeight="1" x14ac:dyDescent="0.3">
      <c r="A17" s="2" t="s">
        <v>26</v>
      </c>
      <c r="B17" s="24">
        <v>0.08</v>
      </c>
      <c r="C17" s="25">
        <v>1221217783.51</v>
      </c>
      <c r="D17" s="24">
        <v>0.10340000000000001</v>
      </c>
      <c r="E17" s="25">
        <v>36903769265.099998</v>
      </c>
      <c r="F17" s="24">
        <v>4.0300000000000002E-2</v>
      </c>
      <c r="G17" s="25">
        <v>364163806.43000001</v>
      </c>
      <c r="H17" s="24">
        <v>8.5400000000000004E-2</v>
      </c>
      <c r="I17" s="25">
        <v>75650760240.570007</v>
      </c>
      <c r="J17" s="24">
        <v>8.5400000000000004E-2</v>
      </c>
      <c r="K17" s="25">
        <v>44508958532.269997</v>
      </c>
      <c r="L17" s="15">
        <v>0</v>
      </c>
      <c r="M17" s="18">
        <v>0</v>
      </c>
      <c r="N17" s="24">
        <v>0.1197</v>
      </c>
      <c r="O17" s="25">
        <v>20017350699.060001</v>
      </c>
      <c r="P17" s="12">
        <f t="shared" si="3"/>
        <v>9.283198467857437E-2</v>
      </c>
      <c r="Q17" s="13">
        <f t="shared" si="0"/>
        <v>178666220326.94</v>
      </c>
      <c r="R17" s="11">
        <v>7.1599999999999997E-2</v>
      </c>
      <c r="S17" s="18">
        <v>5015422749.3000002</v>
      </c>
      <c r="T17" s="15">
        <v>0</v>
      </c>
      <c r="U17" s="18">
        <v>0</v>
      </c>
      <c r="V17" s="11">
        <v>7.1499999999999994E-2</v>
      </c>
      <c r="W17" s="17">
        <v>20854349151.529999</v>
      </c>
      <c r="X17" s="12">
        <f>+(P17*Q17+R17*S17+T17*U17+V17*W17)/Y17</f>
        <v>9.0136361137961488E-2</v>
      </c>
      <c r="Y17" s="13">
        <f t="shared" si="2"/>
        <v>204535992227.76999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4">
        <v>6.8199999999999997E-2</v>
      </c>
      <c r="C20" s="17">
        <v>2539664532.3600001</v>
      </c>
      <c r="D20" s="14">
        <v>8.6199999999999999E-2</v>
      </c>
      <c r="E20" s="17">
        <v>23394159926.209999</v>
      </c>
      <c r="F20" s="14">
        <v>0.10730000000000001</v>
      </c>
      <c r="G20" s="17">
        <v>2591463737.5500002</v>
      </c>
      <c r="H20" s="14">
        <v>9.2999999999999999E-2</v>
      </c>
      <c r="I20" s="17">
        <v>96785574206.850006</v>
      </c>
      <c r="J20" s="14">
        <v>8.9399999999999993E-2</v>
      </c>
      <c r="K20" s="17">
        <v>13950611656.75</v>
      </c>
      <c r="L20" s="14">
        <v>7.9100000000000004E-2</v>
      </c>
      <c r="M20" s="17">
        <v>4953006031.3000002</v>
      </c>
      <c r="N20" s="14">
        <v>0.10290000000000001</v>
      </c>
      <c r="O20" s="17">
        <v>91724182561.020004</v>
      </c>
      <c r="P20" s="12">
        <f t="shared" si="3"/>
        <v>9.5559963586772143E-2</v>
      </c>
      <c r="Q20" s="13">
        <f t="shared" si="0"/>
        <v>235938662652.03998</v>
      </c>
      <c r="R20" s="14">
        <v>7.0199999999999999E-2</v>
      </c>
      <c r="S20" s="17">
        <v>1706578189.4000001</v>
      </c>
      <c r="T20" s="14">
        <v>0.1245</v>
      </c>
      <c r="U20" s="17">
        <v>8457826993.7399998</v>
      </c>
      <c r="V20" s="14">
        <v>7.3800000000000004E-2</v>
      </c>
      <c r="W20" s="17">
        <v>281905238.85000002</v>
      </c>
      <c r="X20" s="12">
        <f t="shared" si="1"/>
        <v>9.6352856149434479E-2</v>
      </c>
      <c r="Y20" s="13">
        <f t="shared" si="2"/>
        <v>246384973074.02997</v>
      </c>
    </row>
    <row r="21" spans="1:25" ht="30.6" x14ac:dyDescent="0.3">
      <c r="A21" s="2" t="s">
        <v>30</v>
      </c>
      <c r="B21" s="11">
        <v>0.11409999999999999</v>
      </c>
      <c r="C21" s="18">
        <v>99640070.329999998</v>
      </c>
      <c r="D21" s="11">
        <v>0.11409999999999999</v>
      </c>
      <c r="E21" s="18">
        <v>2155059574.77</v>
      </c>
      <c r="F21" s="11">
        <v>0.11409999999999999</v>
      </c>
      <c r="G21" s="18">
        <v>42804009.82</v>
      </c>
      <c r="H21" s="11">
        <v>0.11409999999999999</v>
      </c>
      <c r="I21" s="18">
        <v>3280263280.3800001</v>
      </c>
      <c r="J21" s="11">
        <v>0.11409999999999999</v>
      </c>
      <c r="K21" s="18">
        <v>3053080973.46</v>
      </c>
      <c r="L21" s="15">
        <v>0</v>
      </c>
      <c r="M21" s="18">
        <v>0</v>
      </c>
      <c r="N21" s="11">
        <v>0.11409999999999999</v>
      </c>
      <c r="O21" s="17">
        <v>1562830364.28</v>
      </c>
      <c r="P21" s="12">
        <f t="shared" si="3"/>
        <v>0.11409999999999998</v>
      </c>
      <c r="Q21" s="13">
        <f t="shared" si="0"/>
        <v>10193678273.040001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0.11409999999999998</v>
      </c>
      <c r="Y21" s="13">
        <f t="shared" si="2"/>
        <v>10193678273.040001</v>
      </c>
    </row>
    <row r="22" spans="1:25" ht="28.8" x14ac:dyDescent="0.3">
      <c r="A22" s="2" t="s">
        <v>31</v>
      </c>
      <c r="B22" s="11">
        <v>0.1179</v>
      </c>
      <c r="C22" s="17">
        <v>1851621487.3299999</v>
      </c>
      <c r="D22" s="14">
        <v>9.5600000000000004E-2</v>
      </c>
      <c r="E22" s="17">
        <v>27429541947.009998</v>
      </c>
      <c r="F22" s="14">
        <v>9.2499999999999999E-2</v>
      </c>
      <c r="G22" s="17">
        <v>46021089.920000002</v>
      </c>
      <c r="H22" s="11">
        <v>0.1115</v>
      </c>
      <c r="I22" s="18">
        <v>7252163934.1700001</v>
      </c>
      <c r="J22" s="14">
        <v>0.1145</v>
      </c>
      <c r="K22" s="17">
        <v>3994261032.71</v>
      </c>
      <c r="L22" s="15">
        <v>0</v>
      </c>
      <c r="M22" s="18">
        <v>0</v>
      </c>
      <c r="N22" s="14">
        <v>0.1149</v>
      </c>
      <c r="O22" s="17">
        <v>3421050122.1100001</v>
      </c>
      <c r="P22" s="12">
        <f t="shared" si="3"/>
        <v>0.10237299708274615</v>
      </c>
      <c r="Q22" s="13">
        <f t="shared" si="0"/>
        <v>43994659613.249992</v>
      </c>
      <c r="R22" s="14">
        <v>5.0500000000000003E-2</v>
      </c>
      <c r="S22" s="17">
        <v>112478288.59</v>
      </c>
      <c r="T22" s="15">
        <v>0</v>
      </c>
      <c r="U22" s="18">
        <v>0</v>
      </c>
      <c r="V22" s="14">
        <v>0.1145</v>
      </c>
      <c r="W22" s="17">
        <v>4097966824.1199999</v>
      </c>
      <c r="X22" s="12">
        <f t="shared" si="1"/>
        <v>0.10328288971640723</v>
      </c>
      <c r="Y22" s="13">
        <f t="shared" si="2"/>
        <v>48205104725.959991</v>
      </c>
    </row>
    <row r="23" spans="1:25" ht="16.5" customHeight="1" x14ac:dyDescent="0.3">
      <c r="A23" s="1" t="s">
        <v>32</v>
      </c>
      <c r="B23" s="16">
        <f>+SUMPRODUCT(C10:C22,B10:B22)/C23</f>
        <v>7.2432257900119798E-2</v>
      </c>
      <c r="C23" s="5">
        <f>+SUM(C10:C22)</f>
        <v>22176337026.07</v>
      </c>
      <c r="D23" s="16">
        <f>+SUMPRODUCT(E10:E22,D10:D22)/E23</f>
        <v>7.9044947474022187E-2</v>
      </c>
      <c r="E23" s="5">
        <f>+SUM(E10:E22)</f>
        <v>268006726186.61002</v>
      </c>
      <c r="F23" s="16">
        <f>+SUMPRODUCT(G10:G22,F10:F22)/G23</f>
        <v>8.3237747511318183E-2</v>
      </c>
      <c r="G23" s="5">
        <f>+SUM(G10:G22)</f>
        <v>11675510416.859999</v>
      </c>
      <c r="H23" s="16">
        <f>+SUMPRODUCT(I10:I22,H10:H22)/I23</f>
        <v>8.0264170433101481E-2</v>
      </c>
      <c r="I23" s="5">
        <f>+SUM(I10:I22)</f>
        <v>391247487793.85992</v>
      </c>
      <c r="J23" s="16">
        <f>+SUMPRODUCT(K10:K22,J10:J22)/K23</f>
        <v>7.5310329890761182E-2</v>
      </c>
      <c r="K23" s="5">
        <f>+SUM(K10:K22)</f>
        <v>203432168368.48996</v>
      </c>
      <c r="L23" s="16">
        <f>+SUMPRODUCT(M10:M22,L10:L22)/M23</f>
        <v>8.966322938673503E-2</v>
      </c>
      <c r="M23" s="5">
        <f>+SUM(M10:M22)</f>
        <v>10334560770.27</v>
      </c>
      <c r="N23" s="16">
        <f>+SUMPRODUCT(O10:O22,N10:N22)/O23</f>
        <v>8.7353058352008142E-2</v>
      </c>
      <c r="O23" s="5">
        <f>+SUM(O10:O22)</f>
        <v>251286551488.85001</v>
      </c>
      <c r="P23" s="16">
        <f>+SUMPRODUCT(P10:P22,Q10:Q22)/Q23</f>
        <v>8.0613847503860178E-2</v>
      </c>
      <c r="Q23" s="5">
        <f>+SUM(Q10:Q22)</f>
        <v>1158159342051.01</v>
      </c>
      <c r="R23" s="16">
        <f>+SUMPRODUCT(S10:S22,R10:R22)/S23</f>
        <v>6.8420222728466415E-2</v>
      </c>
      <c r="S23" s="5">
        <f>+SUM(S10:S22)</f>
        <v>22295318888.580002</v>
      </c>
      <c r="T23" s="16">
        <f>+SUMPRODUCT(U10:U22,T10:T22)/U23</f>
        <v>0.10316144591237061</v>
      </c>
      <c r="U23" s="5">
        <f>+SUM(U10:U22)</f>
        <v>28430481183.659996</v>
      </c>
      <c r="V23" s="16">
        <f>+SUMPRODUCT(W10:W22,V10:V22)/W23</f>
        <v>7.0220276582563329E-2</v>
      </c>
      <c r="W23" s="5">
        <f>+SUM(W10:W22)</f>
        <v>85888272936.980011</v>
      </c>
      <c r="X23" s="16">
        <f>+SUMPRODUCT(X10:X22,Y10:Y22)/Y23</f>
        <v>8.0209523835738608E-2</v>
      </c>
      <c r="Y23" s="5">
        <f>SUM(Y10:Y22)</f>
        <v>1294773415060.2302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8B4F-43AA-4ADA-8E50-D7E090E261EB}">
  <dimension ref="A1:Y31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x14ac:dyDescent="0.3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5" x14ac:dyDescent="0.3">
      <c r="A4" s="33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5" x14ac:dyDescent="0.3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5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8" t="s">
        <v>9</v>
      </c>
      <c r="K7" s="39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6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7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40">
        <v>5.9299999999999999E-2</v>
      </c>
      <c r="C10" s="41">
        <v>2720427.52</v>
      </c>
      <c r="D10" s="42">
        <v>5.7299999999999997E-2</v>
      </c>
      <c r="E10" s="41">
        <v>1262424409.8900001</v>
      </c>
      <c r="F10" s="40">
        <v>5.9299999999999999E-2</v>
      </c>
      <c r="G10" s="41">
        <v>10609831.119999999</v>
      </c>
      <c r="H10" s="15">
        <v>0</v>
      </c>
      <c r="I10" s="18">
        <v>0</v>
      </c>
      <c r="J10" s="40">
        <v>5.9299999999999999E-2</v>
      </c>
      <c r="K10" s="41">
        <v>1233139414.3399999</v>
      </c>
      <c r="L10" s="15">
        <v>0</v>
      </c>
      <c r="M10" s="18">
        <v>0</v>
      </c>
      <c r="N10" s="40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40">
        <v>0</v>
      </c>
      <c r="S10" s="18">
        <v>0</v>
      </c>
      <c r="T10" s="40">
        <v>0</v>
      </c>
      <c r="U10" s="18">
        <v>27160.6</v>
      </c>
      <c r="V10" s="40">
        <v>0</v>
      </c>
      <c r="W10" s="18">
        <v>0</v>
      </c>
      <c r="X10" s="12">
        <f>+(P10*Q10+R10*S10+T10*U10+V10*W10)/Y10</f>
        <v>5.8624848078534735E-2</v>
      </c>
      <c r="Y10" s="13">
        <f>+SUM(Q10+S10+U10+W10)</f>
        <v>3742060657.8099999</v>
      </c>
    </row>
    <row r="11" spans="1:25" x14ac:dyDescent="0.3">
      <c r="A11" s="2" t="s">
        <v>20</v>
      </c>
      <c r="B11" s="40">
        <v>6.0199999999999997E-2</v>
      </c>
      <c r="C11" s="41">
        <v>13947699003.799999</v>
      </c>
      <c r="D11" s="40">
        <v>6.5100000000000005E-2</v>
      </c>
      <c r="E11" s="41">
        <v>149655047555.57001</v>
      </c>
      <c r="F11" s="40">
        <v>5.4899999999999997E-2</v>
      </c>
      <c r="G11" s="41">
        <v>5229899804.3199997</v>
      </c>
      <c r="H11" s="40">
        <v>6.4100000000000004E-2</v>
      </c>
      <c r="I11" s="41">
        <v>165074864125.73001</v>
      </c>
      <c r="J11" s="40">
        <v>6.7699999999999996E-2</v>
      </c>
      <c r="K11" s="41">
        <v>114152328052.62</v>
      </c>
      <c r="L11" s="40">
        <v>7.7299999999999994E-2</v>
      </c>
      <c r="M11" s="41">
        <v>2789492853.4499998</v>
      </c>
      <c r="N11" s="40">
        <v>6.2199999999999998E-2</v>
      </c>
      <c r="O11" s="25">
        <v>97242403323.509995</v>
      </c>
      <c r="P11" s="12">
        <f>+((B11*C11)+(D11*E11)+(F11*G11)+(H11*I11)+(J11*K11)+(L11*M11)+(N11*O11))/Q11</f>
        <v>6.466587801627828E-2</v>
      </c>
      <c r="Q11" s="13">
        <f t="shared" ref="Q11:Q22" si="0">+SUM(C11,E11,G11,I11,K11,M11,O11)</f>
        <v>548091734719.00006</v>
      </c>
      <c r="R11" s="11">
        <v>6.5000000000000002E-2</v>
      </c>
      <c r="S11" s="18">
        <v>14196995458.440001</v>
      </c>
      <c r="T11" s="11">
        <v>6.9800000000000001E-2</v>
      </c>
      <c r="U11" s="18">
        <v>12587479682.27</v>
      </c>
      <c r="V11" s="11">
        <v>6.3E-2</v>
      </c>
      <c r="W11" s="17">
        <v>52639405470.120003</v>
      </c>
      <c r="X11" s="12">
        <f t="shared" ref="X11:X22" si="1">+(P11*Q11+R11*S11+T11*U11+V11*W11)/Y11</f>
        <v>6.4636680903930502E-2</v>
      </c>
      <c r="Y11" s="13">
        <f t="shared" ref="Y11:Y22" si="2">+SUM(Q11+S11+U11+W11)</f>
        <v>627515615329.83008</v>
      </c>
    </row>
    <row r="12" spans="1:25" ht="16.2" x14ac:dyDescent="0.3">
      <c r="A12" s="2" t="s">
        <v>21</v>
      </c>
      <c r="B12" s="40">
        <v>0.1113</v>
      </c>
      <c r="C12" s="41">
        <v>1089372894.8900001</v>
      </c>
      <c r="D12" s="40">
        <v>0.10150000000000001</v>
      </c>
      <c r="E12" s="41">
        <v>15700571951.459999</v>
      </c>
      <c r="F12" s="40">
        <v>0.1012</v>
      </c>
      <c r="G12" s="41">
        <v>556552213.75999999</v>
      </c>
      <c r="H12" s="40">
        <v>0.1017</v>
      </c>
      <c r="I12" s="41">
        <v>26115880849.259998</v>
      </c>
      <c r="J12" s="40">
        <v>0.1014</v>
      </c>
      <c r="K12" s="41">
        <v>9550074124.5100002</v>
      </c>
      <c r="L12" s="40">
        <v>0.1</v>
      </c>
      <c r="M12" s="41">
        <v>46919368.729999997</v>
      </c>
      <c r="N12" s="40">
        <v>0.1017</v>
      </c>
      <c r="O12" s="25">
        <v>19828234531.900002</v>
      </c>
      <c r="P12" s="12">
        <f t="shared" ref="P12:P22" si="3">+((B12*C12)+(D12*E12)+(F12*G12)+(H12*I12)+(J12*K12)+(L12*M12)+(N12*O12))/Q12</f>
        <v>0.10175617970403988</v>
      </c>
      <c r="Q12" s="13">
        <f t="shared" si="0"/>
        <v>72887605934.51001</v>
      </c>
      <c r="R12" s="11">
        <v>0.1037</v>
      </c>
      <c r="S12" s="18">
        <v>655591624</v>
      </c>
      <c r="T12" s="11">
        <v>9.5200000000000007E-2</v>
      </c>
      <c r="U12" s="18">
        <v>355096319.27999997</v>
      </c>
      <c r="V12" s="11">
        <v>0.1026</v>
      </c>
      <c r="W12" s="17">
        <v>3999298694.71</v>
      </c>
      <c r="X12" s="12">
        <f t="shared" si="1"/>
        <v>0.10178597480238252</v>
      </c>
      <c r="Y12" s="13">
        <f t="shared" si="2"/>
        <v>77897592572.500015</v>
      </c>
    </row>
    <row r="13" spans="1:25" x14ac:dyDescent="0.3">
      <c r="A13" s="2" t="s">
        <v>22</v>
      </c>
      <c r="B13" s="40">
        <v>0.1009</v>
      </c>
      <c r="C13" s="41">
        <v>1722857079.6600001</v>
      </c>
      <c r="D13" s="40">
        <v>9.8599999999999993E-2</v>
      </c>
      <c r="E13" s="41">
        <v>3919251607.3899999</v>
      </c>
      <c r="F13" s="40">
        <v>0.1095</v>
      </c>
      <c r="G13" s="41">
        <v>1771560684.79</v>
      </c>
      <c r="H13" s="40">
        <v>8.6300000000000002E-2</v>
      </c>
      <c r="I13" s="41">
        <v>7856186088.0799999</v>
      </c>
      <c r="J13" s="40">
        <v>8.5500000000000007E-2</v>
      </c>
      <c r="K13" s="41">
        <v>3216301980.1999998</v>
      </c>
      <c r="L13" s="15">
        <v>0</v>
      </c>
      <c r="M13" s="18">
        <v>0</v>
      </c>
      <c r="N13" s="40">
        <v>6.2300000000000001E-2</v>
      </c>
      <c r="O13" s="25">
        <v>5016468364.6199999</v>
      </c>
      <c r="P13" s="12">
        <f t="shared" si="3"/>
        <v>8.5938016348272764E-2</v>
      </c>
      <c r="Q13" s="13">
        <f t="shared" si="0"/>
        <v>23502625804.739998</v>
      </c>
      <c r="R13" s="11">
        <v>8.8700000000000001E-2</v>
      </c>
      <c r="S13" s="18">
        <v>138203587.99000001</v>
      </c>
      <c r="T13" s="11">
        <v>8.4500000000000006E-2</v>
      </c>
      <c r="U13" s="18">
        <v>937039367.97000003</v>
      </c>
      <c r="V13" s="11">
        <v>7.5300000000000006E-2</v>
      </c>
      <c r="W13" s="17">
        <v>1277293043.98</v>
      </c>
      <c r="X13" s="12">
        <f t="shared" si="1"/>
        <v>8.5375125801587515E-2</v>
      </c>
      <c r="Y13" s="13">
        <f t="shared" si="2"/>
        <v>25855161804.68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40">
        <v>8.5699999999999998E-2</v>
      </c>
      <c r="E14" s="41">
        <v>8071184834.8000002</v>
      </c>
      <c r="F14" s="15">
        <v>0</v>
      </c>
      <c r="G14" s="18">
        <v>0</v>
      </c>
      <c r="H14" s="40">
        <v>8.7300000000000003E-2</v>
      </c>
      <c r="I14" s="41">
        <v>682752991.20000005</v>
      </c>
      <c r="J14" s="40">
        <v>0.10290000000000001</v>
      </c>
      <c r="K14" s="41">
        <v>2102511818.76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8.9131656691428016E-2</v>
      </c>
      <c r="Q14" s="13">
        <f t="shared" si="0"/>
        <v>10856449644.76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8.9131656691428016E-2</v>
      </c>
      <c r="Y14" s="13">
        <f t="shared" si="2"/>
        <v>10856449644.76</v>
      </c>
    </row>
    <row r="15" spans="1:25" ht="16.2" x14ac:dyDescent="0.3">
      <c r="A15" s="2" t="s">
        <v>24</v>
      </c>
      <c r="B15" s="40">
        <v>0.1177</v>
      </c>
      <c r="C15" s="41">
        <v>269330123.86000001</v>
      </c>
      <c r="D15" s="40">
        <v>0.10580000000000001</v>
      </c>
      <c r="E15" s="41">
        <v>250424149.13</v>
      </c>
      <c r="F15" s="40">
        <v>0.13830000000000001</v>
      </c>
      <c r="G15" s="41">
        <v>1149689790.0599999</v>
      </c>
      <c r="H15" s="40">
        <v>0.1061</v>
      </c>
      <c r="I15" s="41">
        <v>10535977782.549999</v>
      </c>
      <c r="J15" s="40">
        <v>0.10150000000000001</v>
      </c>
      <c r="K15" s="41">
        <v>8695143140.5300007</v>
      </c>
      <c r="L15" s="40">
        <v>0.12540000000000001</v>
      </c>
      <c r="M15" s="41">
        <v>2599274928.4899998</v>
      </c>
      <c r="N15" s="40">
        <v>9.7000000000000003E-2</v>
      </c>
      <c r="O15" s="25">
        <v>12357600669.559999</v>
      </c>
      <c r="P15" s="12">
        <f t="shared" si="3"/>
        <v>0.10436488717616237</v>
      </c>
      <c r="Q15" s="13">
        <f t="shared" si="0"/>
        <v>35857440584.179993</v>
      </c>
      <c r="R15" s="11">
        <v>8.2600000000000007E-2</v>
      </c>
      <c r="S15" s="18">
        <v>452909217.57999998</v>
      </c>
      <c r="T15" s="11">
        <v>0.12720000000000001</v>
      </c>
      <c r="U15" s="18">
        <v>679967342.86000001</v>
      </c>
      <c r="V15" s="11">
        <v>0.10730000000000001</v>
      </c>
      <c r="W15" s="17">
        <v>2787655386</v>
      </c>
      <c r="X15" s="12">
        <f t="shared" si="1"/>
        <v>0.10471311246668681</v>
      </c>
      <c r="Y15" s="13">
        <f t="shared" si="2"/>
        <v>39777972530.619995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0.14660000000000001</v>
      </c>
      <c r="U16" s="18">
        <v>5473127674.6499996</v>
      </c>
      <c r="V16" s="15">
        <v>0</v>
      </c>
      <c r="W16" s="18">
        <v>0</v>
      </c>
      <c r="X16" s="12">
        <f>+(P16*Q16+R16*S16+T16*U16+V16*W16)/Y16</f>
        <v>0.14660000000000001</v>
      </c>
      <c r="Y16" s="13">
        <f t="shared" si="2"/>
        <v>5473127674.6499996</v>
      </c>
    </row>
    <row r="17" spans="1:25" ht="19.5" customHeight="1" x14ac:dyDescent="0.3">
      <c r="A17" s="2" t="s">
        <v>26</v>
      </c>
      <c r="B17" s="40">
        <v>7.6100000000000001E-2</v>
      </c>
      <c r="C17" s="41">
        <v>1236242044.45</v>
      </c>
      <c r="D17" s="40">
        <v>0.1187</v>
      </c>
      <c r="E17" s="41">
        <v>37740831416.209999</v>
      </c>
      <c r="F17" s="40">
        <v>4.8099999999999997E-2</v>
      </c>
      <c r="G17" s="41">
        <v>426894347.61000001</v>
      </c>
      <c r="H17" s="40">
        <v>8.3900000000000002E-2</v>
      </c>
      <c r="I17" s="41">
        <v>76107748846.169998</v>
      </c>
      <c r="J17" s="40">
        <v>8.4699999999999998E-2</v>
      </c>
      <c r="K17" s="41">
        <v>45539051946.75</v>
      </c>
      <c r="L17" s="15">
        <v>0</v>
      </c>
      <c r="M17" s="18">
        <v>0</v>
      </c>
      <c r="N17" s="40">
        <v>0.14230000000000001</v>
      </c>
      <c r="O17" s="25">
        <v>19932361827.66</v>
      </c>
      <c r="P17" s="12">
        <f t="shared" si="3"/>
        <v>9.7652312682889431E-2</v>
      </c>
      <c r="Q17" s="13">
        <f t="shared" si="0"/>
        <v>180983130428.85001</v>
      </c>
      <c r="R17" s="11">
        <v>7.0800000000000002E-2</v>
      </c>
      <c r="S17" s="18">
        <v>5009819482.9099998</v>
      </c>
      <c r="T17" s="15">
        <v>0</v>
      </c>
      <c r="U17" s="18">
        <v>0</v>
      </c>
      <c r="V17" s="11">
        <v>7.2499999999999995E-2</v>
      </c>
      <c r="W17" s="17">
        <v>21483764096.939999</v>
      </c>
      <c r="X17" s="12">
        <f>+(P17*Q17+R17*S17+T17*U17+V17*W17)/Y17</f>
        <v>9.4399458045027251E-2</v>
      </c>
      <c r="Y17" s="13">
        <f t="shared" si="2"/>
        <v>207476714008.70001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6.8000000000000005E-2</v>
      </c>
      <c r="C20" s="18">
        <v>2549092177.6100001</v>
      </c>
      <c r="D20" s="11">
        <v>8.6199999999999999E-2</v>
      </c>
      <c r="E20" s="18">
        <v>23553593693.880001</v>
      </c>
      <c r="F20" s="11">
        <v>0.1089</v>
      </c>
      <c r="G20" s="18">
        <v>2608066736.0799999</v>
      </c>
      <c r="H20" s="11">
        <v>9.5200000000000007E-2</v>
      </c>
      <c r="I20" s="18">
        <v>97074826193.630005</v>
      </c>
      <c r="J20" s="11">
        <v>8.9399999999999993E-2</v>
      </c>
      <c r="K20" s="18">
        <v>13918945810.549999</v>
      </c>
      <c r="L20" s="11">
        <v>7.9000000000000001E-2</v>
      </c>
      <c r="M20" s="18">
        <v>4985038504.0799999</v>
      </c>
      <c r="N20" s="11">
        <v>0.10290000000000001</v>
      </c>
      <c r="O20" s="17">
        <v>93222132669.779999</v>
      </c>
      <c r="P20" s="12">
        <f t="shared" si="3"/>
        <v>9.6506097099902224E-2</v>
      </c>
      <c r="Q20" s="13">
        <f t="shared" si="0"/>
        <v>237911695785.60999</v>
      </c>
      <c r="R20" s="14">
        <v>7.0199999999999999E-2</v>
      </c>
      <c r="S20" s="17">
        <v>1716112678.78</v>
      </c>
      <c r="T20" s="14">
        <v>0.1245</v>
      </c>
      <c r="U20" s="17">
        <v>8539272718.8299999</v>
      </c>
      <c r="V20" s="14">
        <v>7.3800000000000004E-2</v>
      </c>
      <c r="W20" s="17">
        <v>283559466.57999998</v>
      </c>
      <c r="X20" s="12">
        <f t="shared" si="1"/>
        <v>9.7260632549253309E-2</v>
      </c>
      <c r="Y20" s="13">
        <f t="shared" si="2"/>
        <v>248450640649.79996</v>
      </c>
    </row>
    <row r="21" spans="1:25" ht="30.6" x14ac:dyDescent="0.3">
      <c r="A21" s="2" t="s">
        <v>30</v>
      </c>
      <c r="B21" s="11">
        <v>0.12180000000000001</v>
      </c>
      <c r="C21" s="18">
        <v>100310365.98</v>
      </c>
      <c r="D21" s="11">
        <v>0.12180000000000001</v>
      </c>
      <c r="E21" s="18">
        <v>2169557025.8899999</v>
      </c>
      <c r="F21" s="11">
        <v>0.12180000000000001</v>
      </c>
      <c r="G21" s="18">
        <v>37764361.289999999</v>
      </c>
      <c r="H21" s="11">
        <v>0.12180000000000001</v>
      </c>
      <c r="I21" s="18">
        <v>3302330167.5999999</v>
      </c>
      <c r="J21" s="11">
        <v>0.12180000000000001</v>
      </c>
      <c r="K21" s="18">
        <v>3073619566.7600002</v>
      </c>
      <c r="L21" s="15">
        <v>0</v>
      </c>
      <c r="M21" s="18">
        <v>0</v>
      </c>
      <c r="N21" s="11">
        <v>0.12180000000000001</v>
      </c>
      <c r="O21" s="17">
        <v>1573343789.0999999</v>
      </c>
      <c r="P21" s="12">
        <f t="shared" si="3"/>
        <v>0.12179999999999999</v>
      </c>
      <c r="Q21" s="13">
        <f t="shared" si="0"/>
        <v>10256925276.620001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0.12179999999999999</v>
      </c>
      <c r="Y21" s="13">
        <f t="shared" si="2"/>
        <v>10256925276.620001</v>
      </c>
    </row>
    <row r="22" spans="1:25" ht="28.8" x14ac:dyDescent="0.3">
      <c r="A22" s="2" t="s">
        <v>31</v>
      </c>
      <c r="B22" s="11">
        <v>0.1179</v>
      </c>
      <c r="C22" s="17">
        <v>1787844942.9300001</v>
      </c>
      <c r="D22" s="14">
        <v>9.5500000000000002E-2</v>
      </c>
      <c r="E22" s="17">
        <v>27497656799.919998</v>
      </c>
      <c r="F22" s="14">
        <v>9.2499999999999999E-2</v>
      </c>
      <c r="G22" s="17">
        <v>46321417.07</v>
      </c>
      <c r="H22" s="11">
        <v>0.1114</v>
      </c>
      <c r="I22" s="18">
        <v>6948219055.9499998</v>
      </c>
      <c r="J22" s="14">
        <v>0.1143</v>
      </c>
      <c r="K22" s="17">
        <v>3845786861.1599998</v>
      </c>
      <c r="L22" s="15">
        <v>0</v>
      </c>
      <c r="M22" s="18">
        <v>0</v>
      </c>
      <c r="N22" s="14">
        <v>0.1147</v>
      </c>
      <c r="O22" s="17">
        <v>3290893483.0799999</v>
      </c>
      <c r="P22" s="12">
        <f t="shared" si="3"/>
        <v>0.10208436142730916</v>
      </c>
      <c r="Q22" s="13">
        <f t="shared" si="0"/>
        <v>43416722560.110001</v>
      </c>
      <c r="R22" s="14">
        <v>5.0500000000000003E-2</v>
      </c>
      <c r="S22" s="17">
        <v>111985692.05</v>
      </c>
      <c r="T22" s="15">
        <v>0</v>
      </c>
      <c r="U22" s="18">
        <v>0</v>
      </c>
      <c r="V22" s="14">
        <v>0.1145</v>
      </c>
      <c r="W22" s="17">
        <v>4020701842.3800001</v>
      </c>
      <c r="X22" s="12">
        <f t="shared" si="1"/>
        <v>0.10301271932664757</v>
      </c>
      <c r="Y22" s="13">
        <f t="shared" si="2"/>
        <v>47549410094.540001</v>
      </c>
    </row>
    <row r="23" spans="1:25" ht="16.5" customHeight="1" x14ac:dyDescent="0.3">
      <c r="A23" s="1" t="s">
        <v>32</v>
      </c>
      <c r="B23" s="16">
        <f>+SUMPRODUCT(C10:C22,B10:B22)/C23</f>
        <v>7.2978780754367714E-2</v>
      </c>
      <c r="C23" s="5">
        <f>+SUM(C10:C22)</f>
        <v>22705469060.700001</v>
      </c>
      <c r="D23" s="16">
        <f>+SUMPRODUCT(E10:E22,D10:D22)/E23</f>
        <v>8.1215302020305566E-2</v>
      </c>
      <c r="E23" s="5">
        <f>+SUM(E10:E22)</f>
        <v>269820543444.14001</v>
      </c>
      <c r="F23" s="16">
        <f>+SUMPRODUCT(G10:G22,F10:F22)/G23</f>
        <v>8.5365176413226093E-2</v>
      </c>
      <c r="G23" s="5">
        <f>+SUM(G10:G22)</f>
        <v>11837359186.1</v>
      </c>
      <c r="H23" s="16">
        <f>+SUMPRODUCT(I10:I22,H10:H22)/I23</f>
        <v>8.1016158637707905E-2</v>
      </c>
      <c r="I23" s="5">
        <f>+SUM(I10:I22)</f>
        <v>393698786100.16998</v>
      </c>
      <c r="J23" s="16">
        <f>+SUMPRODUCT(K10:K22,J10:J22)/K23</f>
        <v>7.8211701200656805E-2</v>
      </c>
      <c r="K23" s="5">
        <f>+SUM(K10:K22)</f>
        <v>205326902716.17999</v>
      </c>
      <c r="L23" s="16">
        <f>+SUMPRODUCT(M10:M22,L10:L22)/M23</f>
        <v>9.0213185093414125E-2</v>
      </c>
      <c r="M23" s="5">
        <f>+SUM(M10:M22)</f>
        <v>10420725654.75</v>
      </c>
      <c r="N23" s="16">
        <f>+SUMPRODUCT(O10:O22,N10:N22)/O23</f>
        <v>8.9269547180105518E-2</v>
      </c>
      <c r="O23" s="5">
        <f>+SUM(O10:O22)</f>
        <v>253696578073.54999</v>
      </c>
      <c r="P23" s="16">
        <f>+SUMPRODUCT(P10:P22,Q10:Q22)/Q23</f>
        <v>8.2332285927755794E-2</v>
      </c>
      <c r="Q23" s="5">
        <f>+SUM(Q10:Q22)</f>
        <v>1167506364235.5903</v>
      </c>
      <c r="R23" s="16">
        <f>+SUMPRODUCT(S10:S22,R10:R22)/S23</f>
        <v>6.8275119892782468E-2</v>
      </c>
      <c r="S23" s="5">
        <f>+SUM(S10:S22)</f>
        <v>22281617741.749996</v>
      </c>
      <c r="T23" s="16">
        <f>+SUMPRODUCT(U10:U22,T10:T22)/U23</f>
        <v>0.10302330382670295</v>
      </c>
      <c r="U23" s="5">
        <f>+SUM(U10:U22)</f>
        <v>28572010266.459999</v>
      </c>
      <c r="V23" s="16">
        <f>+SUMPRODUCT(W10:W22,V10:V22)/W23</f>
        <v>7.1229698265167091E-2</v>
      </c>
      <c r="W23" s="5">
        <f>+SUM(W10:W22)</f>
        <v>86491678000.710007</v>
      </c>
      <c r="X23" s="16">
        <f>+SUMPRODUCT(X10:X22,Y10:Y22)/Y23</f>
        <v>8.1809380622165931E-2</v>
      </c>
      <c r="Y23" s="5">
        <f>SUM(Y10:Y22)</f>
        <v>1304851670244.5105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5" ht="18" customHeight="1" x14ac:dyDescent="0.3">
      <c r="A26" s="3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5" x14ac:dyDescent="0.3">
      <c r="A27" s="3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1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5" ht="15" customHeight="1" x14ac:dyDescent="0.3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5" ht="17.25" customHeight="1" x14ac:dyDescent="0.3">
      <c r="A31" s="31" t="s">
        <v>46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Abril!Área_de_impresión</vt:lpstr>
      <vt:lpstr>Enero!Área_de_impresión</vt:lpstr>
      <vt:lpstr>Febrero!Área_de_impresión</vt:lpstr>
      <vt:lpstr>Marzo!Área_de_impresión</vt:lpstr>
      <vt:lpstr>Mayo!Área_de_impresión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2025-06-13T19:54:45Z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