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1209" documentId="8_{5FEE3042-3E65-4517-8E3D-D6FED4D46A30}" xr6:coauthVersionLast="47" xr6:coauthVersionMax="47" xr10:uidLastSave="{C4836E78-E7EA-43FA-8266-7E9C489CCE60}"/>
  <bookViews>
    <workbookView xWindow="-120" yWindow="-120" windowWidth="29040" windowHeight="15720" xr2:uid="{00000000-000D-0000-FFFF-FFFF00000000}"/>
  </bookViews>
  <sheets>
    <sheet name="Enero" sheetId="45" r:id="rId1"/>
  </sheets>
  <definedNames>
    <definedName name="_xlnm.Print_Area" localSheetId="0">Enero!$A$1:$W$23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45" l="1"/>
  <c r="W23" i="45" l="1"/>
  <c r="V23" i="45" s="1"/>
  <c r="U23" i="45"/>
  <c r="T23" i="45" s="1"/>
  <c r="S23" i="45"/>
  <c r="R23" i="45" s="1"/>
  <c r="O23" i="45"/>
  <c r="N23" i="45" s="1"/>
  <c r="M23" i="45"/>
  <c r="L23" i="45" s="1"/>
  <c r="K23" i="45"/>
  <c r="J23" i="45" s="1"/>
  <c r="I23" i="45"/>
  <c r="H23" i="45" s="1"/>
  <c r="G23" i="45"/>
  <c r="F23" i="45" s="1"/>
  <c r="E23" i="45"/>
  <c r="D23" i="45" s="1"/>
  <c r="C23" i="45"/>
  <c r="B23" i="45" s="1"/>
  <c r="Q11" i="45" l="1"/>
  <c r="P11" i="45" s="1"/>
  <c r="Q12" i="45"/>
  <c r="P12" i="45" s="1"/>
  <c r="Q13" i="45"/>
  <c r="P13" i="45" s="1"/>
  <c r="Q14" i="45"/>
  <c r="P14" i="45" s="1"/>
  <c r="Q15" i="45"/>
  <c r="P15" i="45" s="1"/>
  <c r="Q16" i="45"/>
  <c r="P16" i="45" s="1"/>
  <c r="Q17" i="45"/>
  <c r="P17" i="45" s="1"/>
  <c r="Q20" i="45"/>
  <c r="P20" i="45" s="1"/>
  <c r="Q21" i="45"/>
  <c r="P21" i="45" s="1"/>
  <c r="Q22" i="45"/>
  <c r="P22" i="45" s="1"/>
  <c r="Q10" i="45"/>
  <c r="Y10" i="45" s="1"/>
  <c r="Y20" i="45" l="1"/>
  <c r="X20" i="45" s="1"/>
  <c r="Y15" i="45"/>
  <c r="X15" i="45" s="1"/>
  <c r="Y12" i="45"/>
  <c r="X12" i="45" s="1"/>
  <c r="Y21" i="45"/>
  <c r="X21" i="45" s="1"/>
  <c r="Y17" i="45"/>
  <c r="X17" i="45" s="1"/>
  <c r="Y14" i="45"/>
  <c r="X14" i="45" s="1"/>
  <c r="Y11" i="45"/>
  <c r="X11" i="45" s="1"/>
  <c r="Y18" i="45"/>
  <c r="Y19" i="45"/>
  <c r="Y13" i="45"/>
  <c r="X13" i="45" s="1"/>
  <c r="Y22" i="45"/>
  <c r="X22" i="45" s="1"/>
  <c r="Q23" i="45"/>
  <c r="Y16" i="45"/>
  <c r="X16" i="45" s="1"/>
  <c r="P10" i="45"/>
  <c r="X10" i="45" s="1"/>
  <c r="Y23" i="45" l="1"/>
  <c r="X23" i="45" s="1"/>
  <c r="P23" i="45"/>
</calcChain>
</file>

<file path=xl/sharedStrings.xml><?xml version="1.0" encoding="utf-8"?>
<sst xmlns="http://schemas.openxmlformats.org/spreadsheetml/2006/main" count="62" uniqueCount="40">
  <si>
    <t xml:space="preserve">Inversiones de los Fondos de Pensiones por Tipo de Instrumento </t>
  </si>
  <si>
    <t>y Tasa de Interés Promedio Ponderada</t>
  </si>
  <si>
    <t>$RD MM y %</t>
  </si>
  <si>
    <t>TIPO DE INSTRUMENTO</t>
  </si>
  <si>
    <t>ATLÁNTICO</t>
  </si>
  <si>
    <t>CRECER</t>
  </si>
  <si>
    <t>JMMB BDI</t>
  </si>
  <si>
    <t>POPULAR</t>
  </si>
  <si>
    <t>RESERVAS</t>
  </si>
  <si>
    <t>ROMANA</t>
  </si>
  <si>
    <t>SIEMBRA</t>
  </si>
  <si>
    <t>TOTAL CCI</t>
  </si>
  <si>
    <r>
      <t>RESERVAS-R</t>
    </r>
    <r>
      <rPr>
        <b/>
        <vertAlign val="superscript"/>
        <sz val="11"/>
        <color rgb="FFFFFFFF"/>
        <rFont val="Calibri"/>
        <family val="2"/>
      </rPr>
      <t>3</t>
    </r>
  </si>
  <si>
    <r>
      <t>BANCO CENTRAL-R</t>
    </r>
    <r>
      <rPr>
        <b/>
        <vertAlign val="superscript"/>
        <sz val="11"/>
        <color rgb="FFFFFFFF"/>
        <rFont val="Calibri"/>
        <family val="2"/>
      </rPr>
      <t>3</t>
    </r>
  </si>
  <si>
    <t>FONDO DE SOLIDARIDAD SOCIAL</t>
  </si>
  <si>
    <t>TOTAL SISTEMA</t>
  </si>
  <si>
    <t>TIPP</t>
  </si>
  <si>
    <t>RD$</t>
  </si>
  <si>
    <r>
      <t xml:space="preserve">Acciones de oferta pública </t>
    </r>
    <r>
      <rPr>
        <b/>
        <vertAlign val="superscript"/>
        <sz val="11"/>
        <rFont val="Calibri"/>
        <family val="2"/>
      </rPr>
      <t>7</t>
    </r>
  </si>
  <si>
    <t>Bonos Ministerio de Hacienda</t>
  </si>
  <si>
    <r>
      <t xml:space="preserve">Bonos EIF </t>
    </r>
    <r>
      <rPr>
        <b/>
        <vertAlign val="superscript"/>
        <sz val="11"/>
        <rFont val="Calibri"/>
        <family val="2"/>
      </rPr>
      <t>1</t>
    </r>
  </si>
  <si>
    <t>Bonos Empresas</t>
  </si>
  <si>
    <t>Bonos de Hacienda para financiar desarrollo de  proyectos de infraestructura</t>
  </si>
  <si>
    <r>
      <t>Certificados de Depósito EIF</t>
    </r>
    <r>
      <rPr>
        <b/>
        <vertAlign val="superscript"/>
        <sz val="11"/>
        <rFont val="Calibri"/>
        <family val="2"/>
      </rPr>
      <t>1</t>
    </r>
  </si>
  <si>
    <r>
      <t>Certificados Inversión Especial BCRD</t>
    </r>
    <r>
      <rPr>
        <b/>
        <vertAlign val="superscript"/>
        <sz val="11"/>
        <rFont val="Calibri"/>
        <family val="2"/>
      </rPr>
      <t>2</t>
    </r>
  </si>
  <si>
    <r>
      <t>Cuotas de Participación de Fondos de Inversión</t>
    </r>
    <r>
      <rPr>
        <b/>
        <vertAlign val="superscript"/>
        <sz val="11"/>
        <rFont val="Calibri"/>
        <family val="2"/>
      </rPr>
      <t>4</t>
    </r>
  </si>
  <si>
    <r>
      <t xml:space="preserve">Cuotas de Participación de Fondos de Mutuos </t>
    </r>
    <r>
      <rPr>
        <b/>
        <vertAlign val="superscript"/>
        <sz val="11"/>
        <rFont val="Calibri"/>
        <family val="2"/>
      </rPr>
      <t>6</t>
    </r>
  </si>
  <si>
    <r>
      <t>Letras BCRD</t>
    </r>
    <r>
      <rPr>
        <b/>
        <vertAlign val="superscript"/>
        <sz val="11"/>
        <rFont val="Calibri"/>
        <family val="2"/>
      </rPr>
      <t>2</t>
    </r>
  </si>
  <si>
    <r>
      <t>Notas BCRD</t>
    </r>
    <r>
      <rPr>
        <b/>
        <vertAlign val="superscript"/>
        <sz val="11"/>
        <rFont val="Calibri"/>
        <family val="2"/>
      </rPr>
      <t>2</t>
    </r>
  </si>
  <si>
    <r>
      <t>Valores representativos de capital emitidos por Fideicomisos de oferta pública</t>
    </r>
    <r>
      <rPr>
        <b/>
        <vertAlign val="superscript"/>
        <sz val="11"/>
        <rFont val="Calibri"/>
        <family val="2"/>
      </rPr>
      <t>5</t>
    </r>
  </si>
  <si>
    <t>Valores representativos de deuda emitidos por Fideicomisos de oferta pública</t>
  </si>
  <si>
    <t>TOTAL</t>
  </si>
  <si>
    <t>1/Entidades de Intermediación Financiera.</t>
  </si>
  <si>
    <t>2/Títulos valores emitidos por el Banco Central de la República Dominicana.</t>
  </si>
  <si>
    <t>3/Fondo de reparto individualizado administrado por AFP.</t>
  </si>
  <si>
    <t xml:space="preserve">4/Promedio ponderado del rendimiento de los fondos de inversión correspondiente a los últimos 365 días.  El Promedio ponderado del rendimiento del fondo de inversión Reservas Desarrollo II corresponde a los últimos 30 días. </t>
  </si>
  <si>
    <t xml:space="preserve">5/Variación mensual anualizada del valor accionario. </t>
  </si>
  <si>
    <t>6/Promedio ponderado del rendimiento del fondo mutuo JMMB Desarrollo correspondiente a los últimos 30 días.</t>
  </si>
  <si>
    <t>7/Variación porcentual del valor accioniario, respecto al promedio del valor de compra.</t>
  </si>
  <si>
    <t>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</si>
</sst>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0.00%"/>
    <numFmt numFmtId="166" formatCode="_-* #,##0.0000_-;\-* #,##0.0000_-;_-* &quot;-&quot;??_-;_-@_-"/>
  </numFmts>
  <fonts count="10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color rgb="FFFFFFFF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1" fillId="0" borderId="0" xfId="2"/>
    <xf numFmtId="0" fontId="3" fillId="0" borderId="0" xfId="2" applyFont="1" applyAlignment="1">
      <alignment horizontal="right"/>
    </xf>
    <xf numFmtId="164" fontId="3" fillId="2" borderId="1" xfId="1" applyFont="1" applyFill="1" applyBorder="1" applyAlignment="1">
      <alignment horizontal="center"/>
    </xf>
    <xf numFmtId="0" fontId="9" fillId="0" borderId="0" xfId="0" applyFont="1"/>
    <xf numFmtId="164" fontId="0" fillId="0" borderId="0" xfId="1" applyFont="1"/>
    <xf numFmtId="164" fontId="0" fillId="0" borderId="0" xfId="1" applyFont="1" applyFill="1"/>
    <xf numFmtId="0" fontId="5" fillId="3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10" fontId="0" fillId="0" borderId="1" xfId="3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10" fontId="3" fillId="2" borderId="1" xfId="3" applyNumberFormat="1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0" fillId="0" borderId="1" xfId="1" applyFont="1" applyBorder="1"/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2 7" xfId="4" xr:uid="{8798E853-5069-4119-B6A8-5C4AB07B07AB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2E96-EE12-49E9-954A-CFA56EB8203F}">
  <dimension ref="A1:Y32"/>
  <sheetViews>
    <sheetView showGridLines="0"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X20" sqref="X20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0.85546875" bestFit="1" customWidth="1"/>
    <col min="6" max="6" width="9.42578125" customWidth="1"/>
    <col min="7" max="7" width="20" customWidth="1"/>
    <col min="8" max="8" width="9.42578125" customWidth="1"/>
    <col min="9" max="9" width="20.85546875" bestFit="1" customWidth="1"/>
    <col min="10" max="10" width="9.42578125" customWidth="1"/>
    <col min="11" max="11" width="20" customWidth="1"/>
    <col min="12" max="12" width="9.42578125" customWidth="1"/>
    <col min="13" max="13" width="20" customWidth="1"/>
    <col min="14" max="14" width="9.42578125" customWidth="1"/>
    <col min="15" max="15" width="20.85546875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0.85546875" bestFit="1" customWidth="1"/>
  </cols>
  <sheetData>
    <row r="1" spans="1:25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25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5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5" x14ac:dyDescent="0.25">
      <c r="A4" s="26" t="s">
        <v>39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5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28" t="s">
        <v>3</v>
      </c>
      <c r="B7" s="20" t="s">
        <v>4</v>
      </c>
      <c r="C7" s="21"/>
      <c r="D7" s="20" t="s">
        <v>5</v>
      </c>
      <c r="E7" s="21"/>
      <c r="F7" s="20" t="s">
        <v>6</v>
      </c>
      <c r="G7" s="21"/>
      <c r="H7" s="20" t="s">
        <v>7</v>
      </c>
      <c r="I7" s="21"/>
      <c r="J7" s="31" t="s">
        <v>8</v>
      </c>
      <c r="K7" s="32"/>
      <c r="L7" s="20" t="s">
        <v>9</v>
      </c>
      <c r="M7" s="21"/>
      <c r="N7" s="20" t="s">
        <v>10</v>
      </c>
      <c r="O7" s="21"/>
      <c r="P7" s="20" t="s">
        <v>11</v>
      </c>
      <c r="Q7" s="21"/>
      <c r="R7" s="20" t="s">
        <v>12</v>
      </c>
      <c r="S7" s="21"/>
      <c r="T7" s="20" t="s">
        <v>13</v>
      </c>
      <c r="U7" s="21"/>
      <c r="V7" s="20" t="s">
        <v>14</v>
      </c>
      <c r="W7" s="21"/>
      <c r="X7" s="20" t="s">
        <v>15</v>
      </c>
      <c r="Y7" s="21"/>
    </row>
    <row r="8" spans="1:25" ht="24" customHeight="1" x14ac:dyDescent="0.25">
      <c r="A8" s="29"/>
      <c r="B8" s="22"/>
      <c r="C8" s="23"/>
      <c r="D8" s="22"/>
      <c r="E8" s="23"/>
      <c r="F8" s="22"/>
      <c r="G8" s="23"/>
      <c r="H8" s="22"/>
      <c r="I8" s="23"/>
      <c r="J8" s="22"/>
      <c r="K8" s="23"/>
      <c r="L8" s="22"/>
      <c r="M8" s="23"/>
      <c r="N8" s="22"/>
      <c r="O8" s="23"/>
      <c r="P8" s="22"/>
      <c r="Q8" s="23"/>
      <c r="R8" s="22"/>
      <c r="S8" s="23"/>
      <c r="T8" s="22"/>
      <c r="U8" s="23"/>
      <c r="V8" s="22"/>
      <c r="W8" s="23"/>
      <c r="X8" s="22"/>
      <c r="Y8" s="23"/>
    </row>
    <row r="9" spans="1:25" ht="17.25" customHeight="1" x14ac:dyDescent="0.25">
      <c r="A9" s="30"/>
      <c r="B9" s="9" t="s">
        <v>16</v>
      </c>
      <c r="C9" s="9" t="s">
        <v>17</v>
      </c>
      <c r="D9" s="9" t="s">
        <v>16</v>
      </c>
      <c r="E9" s="9" t="s">
        <v>17</v>
      </c>
      <c r="F9" s="9" t="s">
        <v>16</v>
      </c>
      <c r="G9" s="9" t="s">
        <v>17</v>
      </c>
      <c r="H9" s="9" t="s">
        <v>16</v>
      </c>
      <c r="I9" s="9" t="s">
        <v>17</v>
      </c>
      <c r="J9" s="9" t="s">
        <v>16</v>
      </c>
      <c r="K9" s="9" t="s">
        <v>17</v>
      </c>
      <c r="L9" s="9" t="s">
        <v>16</v>
      </c>
      <c r="M9" s="9" t="s">
        <v>17</v>
      </c>
      <c r="N9" s="9" t="s">
        <v>16</v>
      </c>
      <c r="O9" s="9" t="s">
        <v>17</v>
      </c>
      <c r="P9" s="9" t="s">
        <v>16</v>
      </c>
      <c r="Q9" s="9" t="s">
        <v>17</v>
      </c>
      <c r="R9" s="9" t="s">
        <v>16</v>
      </c>
      <c r="S9" s="9" t="s">
        <v>17</v>
      </c>
      <c r="T9" s="9" t="s">
        <v>16</v>
      </c>
      <c r="U9" s="9" t="s">
        <v>17</v>
      </c>
      <c r="V9" s="9" t="s">
        <v>16</v>
      </c>
      <c r="W9" s="9" t="s">
        <v>17</v>
      </c>
      <c r="X9" s="9" t="s">
        <v>16</v>
      </c>
      <c r="Y9" s="9" t="s">
        <v>17</v>
      </c>
    </row>
    <row r="10" spans="1:25" ht="17.25" x14ac:dyDescent="0.25">
      <c r="A10" s="2" t="s">
        <v>18</v>
      </c>
      <c r="B10" s="14">
        <v>7.4999999999999997E-2</v>
      </c>
      <c r="C10" s="17">
        <v>2760590.41</v>
      </c>
      <c r="D10" s="14">
        <v>7.2900000000000006E-2</v>
      </c>
      <c r="E10" s="17">
        <v>1281062145.1900001</v>
      </c>
      <c r="F10" s="14">
        <v>7.4999999999999997E-2</v>
      </c>
      <c r="G10" s="17">
        <v>10766468.800000001</v>
      </c>
      <c r="H10" s="15">
        <v>0</v>
      </c>
      <c r="I10" s="18">
        <v>0</v>
      </c>
      <c r="J10" s="14">
        <v>7.4999999999999997E-2</v>
      </c>
      <c r="K10" s="17">
        <v>1251344802.1700001</v>
      </c>
      <c r="L10" s="15">
        <v>0</v>
      </c>
      <c r="M10" s="18">
        <v>0</v>
      </c>
      <c r="N10" s="14">
        <v>7.4999999999999997E-2</v>
      </c>
      <c r="O10" s="17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4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25">
      <c r="A11" s="2" t="s">
        <v>19</v>
      </c>
      <c r="B11" s="14">
        <v>5.91E-2</v>
      </c>
      <c r="C11" s="17">
        <v>12433909592.09</v>
      </c>
      <c r="D11" s="14">
        <v>7.6799999999999993E-2</v>
      </c>
      <c r="E11" s="17">
        <v>137893907509.92001</v>
      </c>
      <c r="F11" s="14">
        <v>5.4199999999999998E-2</v>
      </c>
      <c r="G11" s="17">
        <v>2921363860.5500002</v>
      </c>
      <c r="H11" s="14">
        <v>6.9199999999999998E-2</v>
      </c>
      <c r="I11" s="17">
        <v>161397751051.04001</v>
      </c>
      <c r="J11" s="14">
        <v>8.9599999999999999E-2</v>
      </c>
      <c r="K11" s="17">
        <v>115787927544.22</v>
      </c>
      <c r="L11" s="14">
        <v>7.4200000000000002E-2</v>
      </c>
      <c r="M11" s="17">
        <v>2797919429.8400002</v>
      </c>
      <c r="N11" s="14">
        <v>6.2300000000000001E-2</v>
      </c>
      <c r="O11" s="17">
        <v>94602949827.169998</v>
      </c>
      <c r="P11" s="12">
        <f t="shared" ref="P11:P22" si="0">+((B11*C11)+(D11*E11)+(F11*G11)+(H11*I11)+(J11*K11)+(L11*M11)+(N11*O11))/Q11</f>
        <v>7.4129362632145007E-2</v>
      </c>
      <c r="Q11" s="13">
        <f t="shared" ref="Q11:Q22" si="1">+SUM(C11,E11,G11,I11,K11,M11,O11)</f>
        <v>527835728814.82996</v>
      </c>
      <c r="R11" s="14">
        <v>7.1300000000000002E-2</v>
      </c>
      <c r="S11" s="17">
        <v>13319078663.91</v>
      </c>
      <c r="T11" s="11">
        <v>6.9400000000000003E-2</v>
      </c>
      <c r="U11" s="17">
        <v>11987800672.4</v>
      </c>
      <c r="V11" s="14">
        <v>7.51E-2</v>
      </c>
      <c r="W11" s="17">
        <v>49791587297.379997</v>
      </c>
      <c r="X11" s="12">
        <f t="shared" ref="X11:X22" si="2">+(P11*Q11+R11*S11+T11*U11+V11*W11)/Y11</f>
        <v>7.4052986826758815E-2</v>
      </c>
      <c r="Y11" s="13">
        <f t="shared" ref="Y11:Y22" si="3">+SUM(Q11+S11+U11+W11)</f>
        <v>602934195448.5199</v>
      </c>
    </row>
    <row r="12" spans="1:25" ht="17.25" x14ac:dyDescent="0.25">
      <c r="A12" s="2" t="s">
        <v>20</v>
      </c>
      <c r="B12" s="14">
        <v>0.10580000000000001</v>
      </c>
      <c r="C12" s="17">
        <v>886025526.79999995</v>
      </c>
      <c r="D12" s="14">
        <v>0.1012</v>
      </c>
      <c r="E12" s="17">
        <v>15128193745.790001</v>
      </c>
      <c r="F12" s="14">
        <v>0.1013</v>
      </c>
      <c r="G12" s="17">
        <v>558503955.05999994</v>
      </c>
      <c r="H12" s="14">
        <v>0.1008</v>
      </c>
      <c r="I12" s="17">
        <v>24220868464.57</v>
      </c>
      <c r="J12" s="14">
        <v>0.10009999999999999</v>
      </c>
      <c r="K12" s="17">
        <v>8829262570.0900002</v>
      </c>
      <c r="L12" s="14">
        <v>0.1</v>
      </c>
      <c r="M12" s="17">
        <v>47704050.020000003</v>
      </c>
      <c r="N12" s="14">
        <v>0.1011</v>
      </c>
      <c r="O12" s="17">
        <v>18439285831.200001</v>
      </c>
      <c r="P12" s="12">
        <f t="shared" si="0"/>
        <v>0.1009479051368683</v>
      </c>
      <c r="Q12" s="13">
        <f t="shared" si="1"/>
        <v>68109844143.529999</v>
      </c>
      <c r="R12" s="14">
        <v>0.1037</v>
      </c>
      <c r="S12" s="17">
        <v>666204594.5</v>
      </c>
      <c r="T12" s="14">
        <v>9.5200000000000007E-2</v>
      </c>
      <c r="U12" s="17">
        <v>357806600.10000002</v>
      </c>
      <c r="V12" s="14">
        <v>0.10009999999999999</v>
      </c>
      <c r="W12" s="17">
        <v>2983075551.9299998</v>
      </c>
      <c r="X12" s="12">
        <f t="shared" si="2"/>
        <v>0.10090973732796991</v>
      </c>
      <c r="Y12" s="13">
        <f t="shared" si="3"/>
        <v>72116930890.059998</v>
      </c>
    </row>
    <row r="13" spans="1:25" x14ac:dyDescent="0.25">
      <c r="A13" s="2" t="s">
        <v>21</v>
      </c>
      <c r="B13" s="14">
        <v>9.9500000000000005E-2</v>
      </c>
      <c r="C13" s="17">
        <v>1592424553.54</v>
      </c>
      <c r="D13" s="14">
        <v>9.8599999999999993E-2</v>
      </c>
      <c r="E13" s="17">
        <v>3919058453.29</v>
      </c>
      <c r="F13" s="14">
        <v>0.10920000000000001</v>
      </c>
      <c r="G13" s="17">
        <v>1551671682.1500001</v>
      </c>
      <c r="H13" s="14">
        <v>8.6699999999999999E-2</v>
      </c>
      <c r="I13" s="17">
        <v>7759263526.7600002</v>
      </c>
      <c r="J13" s="14">
        <v>8.5400000000000004E-2</v>
      </c>
      <c r="K13" s="17">
        <v>3180054840.1100001</v>
      </c>
      <c r="L13" s="15">
        <v>0</v>
      </c>
      <c r="M13" s="18">
        <v>0</v>
      </c>
      <c r="N13" s="14">
        <v>6.2399999999999997E-2</v>
      </c>
      <c r="O13" s="17">
        <v>4887289180.5299997</v>
      </c>
      <c r="P13" s="12">
        <f t="shared" si="0"/>
        <v>8.5784186395878495E-2</v>
      </c>
      <c r="Q13" s="13">
        <f t="shared" si="1"/>
        <v>22889762236.379997</v>
      </c>
      <c r="R13" s="14">
        <v>8.8900000000000007E-2</v>
      </c>
      <c r="S13" s="17">
        <v>132911753.68000001</v>
      </c>
      <c r="T13" s="14">
        <v>8.6400000000000005E-2</v>
      </c>
      <c r="U13" s="17">
        <v>813856277.36000001</v>
      </c>
      <c r="V13" s="14">
        <v>7.5300000000000006E-2</v>
      </c>
      <c r="W13" s="17">
        <v>1262411734.04</v>
      </c>
      <c r="X13" s="12">
        <f t="shared" si="2"/>
        <v>8.529332714333944E-2</v>
      </c>
      <c r="Y13" s="13">
        <f t="shared" si="3"/>
        <v>25098942001.459999</v>
      </c>
    </row>
    <row r="14" spans="1:25" s="6" customFormat="1" ht="30" x14ac:dyDescent="0.25">
      <c r="A14" s="2" t="s">
        <v>22</v>
      </c>
      <c r="B14" s="15">
        <v>0</v>
      </c>
      <c r="C14" s="18">
        <v>0</v>
      </c>
      <c r="D14" s="14">
        <v>8.5699999999999998E-2</v>
      </c>
      <c r="E14" s="17">
        <v>8213045755.3999996</v>
      </c>
      <c r="F14" s="15">
        <v>0</v>
      </c>
      <c r="G14" s="18">
        <v>0</v>
      </c>
      <c r="H14" s="14">
        <v>8.7300000000000003E-2</v>
      </c>
      <c r="I14" s="17">
        <v>694788617.60000002</v>
      </c>
      <c r="J14" s="14">
        <v>0.10290000000000001</v>
      </c>
      <c r="K14" s="17">
        <v>2141514735.9300001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8.9134203668656709E-2</v>
      </c>
      <c r="Q14" s="13">
        <f t="shared" si="1"/>
        <v>11049349108.93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8.9134203668656709E-2</v>
      </c>
      <c r="Y14" s="13">
        <f t="shared" si="3"/>
        <v>11049349108.93</v>
      </c>
    </row>
    <row r="15" spans="1:25" ht="17.25" x14ac:dyDescent="0.25">
      <c r="A15" s="2" t="s">
        <v>23</v>
      </c>
      <c r="B15" s="14">
        <v>0.1381</v>
      </c>
      <c r="C15" s="17">
        <v>328428238.62</v>
      </c>
      <c r="D15" s="14">
        <v>9.8500000000000004E-2</v>
      </c>
      <c r="E15" s="17">
        <v>5048251344.0500002</v>
      </c>
      <c r="F15" s="14">
        <v>0.12230000000000001</v>
      </c>
      <c r="G15" s="17">
        <v>1131485994.2</v>
      </c>
      <c r="H15" s="14">
        <v>0.1144</v>
      </c>
      <c r="I15" s="17">
        <v>11655155986.24</v>
      </c>
      <c r="J15" s="14">
        <v>9.5600000000000004E-2</v>
      </c>
      <c r="K15" s="17">
        <v>6792106552.6599998</v>
      </c>
      <c r="L15" s="14">
        <v>0.12690000000000001</v>
      </c>
      <c r="M15" s="17">
        <v>2313020327.8200002</v>
      </c>
      <c r="N15" s="14">
        <v>0.1076</v>
      </c>
      <c r="O15" s="17">
        <v>13955786235.309999</v>
      </c>
      <c r="P15" s="12">
        <f t="shared" si="0"/>
        <v>0.10816039591136563</v>
      </c>
      <c r="Q15" s="13">
        <f t="shared" si="1"/>
        <v>41224234678.900002</v>
      </c>
      <c r="R15" s="14">
        <v>9.5799999999999996E-2</v>
      </c>
      <c r="S15" s="17">
        <v>942156891.05999994</v>
      </c>
      <c r="T15" s="14">
        <v>0.1201</v>
      </c>
      <c r="U15" s="17">
        <v>2853983296.6700001</v>
      </c>
      <c r="V15" s="14">
        <v>8.9700000000000002E-2</v>
      </c>
      <c r="W15" s="17">
        <v>2693452069.6500001</v>
      </c>
      <c r="X15" s="12">
        <f t="shared" si="2"/>
        <v>0.10758839834016301</v>
      </c>
      <c r="Y15" s="13">
        <f t="shared" si="3"/>
        <v>47713826936.279999</v>
      </c>
    </row>
    <row r="16" spans="1:25" ht="18" customHeight="1" x14ac:dyDescent="0.25">
      <c r="A16" s="2" t="s">
        <v>24</v>
      </c>
      <c r="B16" s="14">
        <v>7.5800000000000006E-2</v>
      </c>
      <c r="C16" s="17">
        <v>44731956.520000003</v>
      </c>
      <c r="D16" s="15">
        <v>0</v>
      </c>
      <c r="E16" s="18">
        <v>0</v>
      </c>
      <c r="F16" s="14">
        <v>0.1172</v>
      </c>
      <c r="G16" s="17">
        <v>5075734.55</v>
      </c>
      <c r="H16" s="14">
        <v>0.105</v>
      </c>
      <c r="I16" s="17">
        <v>213767550.21000001</v>
      </c>
      <c r="J16" s="11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12">
        <f t="shared" si="0"/>
        <v>0.10027933973300546</v>
      </c>
      <c r="Q16" s="13">
        <f t="shared" si="1"/>
        <v>263575241.28</v>
      </c>
      <c r="R16" s="15">
        <v>0</v>
      </c>
      <c r="S16" s="18">
        <v>0</v>
      </c>
      <c r="T16" s="11">
        <v>0.14610000000000001</v>
      </c>
      <c r="U16" s="18">
        <v>5578479182.8599997</v>
      </c>
      <c r="V16" s="15">
        <v>0</v>
      </c>
      <c r="W16" s="18">
        <v>0</v>
      </c>
      <c r="X16" s="12">
        <f t="shared" si="2"/>
        <v>0.14403271498198003</v>
      </c>
      <c r="Y16" s="13">
        <f t="shared" si="3"/>
        <v>5842054424.1399994</v>
      </c>
    </row>
    <row r="17" spans="1:25" ht="19.5" customHeight="1" x14ac:dyDescent="0.25">
      <c r="A17" s="2" t="s">
        <v>25</v>
      </c>
      <c r="B17" s="14">
        <v>7.8299999999999995E-2</v>
      </c>
      <c r="C17" s="17">
        <v>1197604380.96</v>
      </c>
      <c r="D17" s="14">
        <v>0.17119999999999999</v>
      </c>
      <c r="E17" s="17">
        <v>36588742652.25</v>
      </c>
      <c r="F17" s="14">
        <v>4.1700000000000001E-2</v>
      </c>
      <c r="G17" s="17">
        <v>210170757.11000001</v>
      </c>
      <c r="H17" s="14">
        <v>9.3299999999999994E-2</v>
      </c>
      <c r="I17" s="17">
        <v>75378942886.779999</v>
      </c>
      <c r="J17" s="14">
        <v>9.1499999999999998E-2</v>
      </c>
      <c r="K17" s="17">
        <v>40583052778.360001</v>
      </c>
      <c r="L17" s="15">
        <v>0</v>
      </c>
      <c r="M17" s="18">
        <v>0</v>
      </c>
      <c r="N17" s="14">
        <v>0.13289999999999999</v>
      </c>
      <c r="O17" s="17">
        <v>19183951460.93</v>
      </c>
      <c r="P17" s="12">
        <f t="shared" si="0"/>
        <v>0.1135612869140729</v>
      </c>
      <c r="Q17" s="13">
        <f t="shared" si="1"/>
        <v>173142464916.39001</v>
      </c>
      <c r="R17" s="14">
        <v>7.3800000000000004E-2</v>
      </c>
      <c r="S17" s="17">
        <v>4330577413.8599997</v>
      </c>
      <c r="T17" s="15">
        <v>0</v>
      </c>
      <c r="U17" s="18">
        <v>0</v>
      </c>
      <c r="V17" s="14">
        <v>7.7299999999999994E-2</v>
      </c>
      <c r="W17" s="17">
        <v>19911610185.889999</v>
      </c>
      <c r="X17" s="12">
        <f>+(P17*Q17+R17*S17+T17*U17+V17*W17)/Y17</f>
        <v>0.1090309957818649</v>
      </c>
      <c r="Y17" s="13">
        <f t="shared" si="3"/>
        <v>197384652516.14001</v>
      </c>
    </row>
    <row r="18" spans="1:25" ht="19.5" customHeight="1" x14ac:dyDescent="0.25">
      <c r="A18" s="2" t="s">
        <v>26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12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v>0</v>
      </c>
      <c r="Y18" s="13">
        <f t="shared" si="3"/>
        <v>0</v>
      </c>
    </row>
    <row r="19" spans="1:25" s="6" customFormat="1" ht="17.25" x14ac:dyDescent="0.25">
      <c r="A19" s="2" t="s">
        <v>27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12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v>0</v>
      </c>
      <c r="Y19" s="13">
        <f t="shared" si="3"/>
        <v>0</v>
      </c>
    </row>
    <row r="20" spans="1:25" ht="17.25" x14ac:dyDescent="0.25">
      <c r="A20" s="2" t="s">
        <v>28</v>
      </c>
      <c r="B20" s="14">
        <v>7.0599999999999996E-2</v>
      </c>
      <c r="C20" s="19">
        <v>2580917794.8499999</v>
      </c>
      <c r="D20" s="14">
        <v>8.6199999999999999E-2</v>
      </c>
      <c r="E20" s="17">
        <v>24037164321.349998</v>
      </c>
      <c r="F20" s="14">
        <v>9.2499999999999999E-2</v>
      </c>
      <c r="G20" s="17">
        <v>3902275372.0900002</v>
      </c>
      <c r="H20" s="14">
        <v>9.0200000000000002E-2</v>
      </c>
      <c r="I20" s="17">
        <v>90310775201.729996</v>
      </c>
      <c r="J20" s="14">
        <v>8.1100000000000005E-2</v>
      </c>
      <c r="K20" s="17">
        <v>11366507732.030001</v>
      </c>
      <c r="L20" s="14">
        <v>0.09</v>
      </c>
      <c r="M20" s="17">
        <v>4876014391.0299997</v>
      </c>
      <c r="N20" s="14">
        <v>9.06E-2</v>
      </c>
      <c r="O20" s="19">
        <v>86207075173.039993</v>
      </c>
      <c r="P20" s="12">
        <f t="shared" si="0"/>
        <v>8.9269839094972367E-2</v>
      </c>
      <c r="Q20" s="13">
        <f t="shared" si="1"/>
        <v>223280729986.12</v>
      </c>
      <c r="R20" s="14">
        <v>7.6300000000000007E-2</v>
      </c>
      <c r="S20" s="19">
        <v>2228977933.5799999</v>
      </c>
      <c r="T20" s="14">
        <v>0.12330000000000001</v>
      </c>
      <c r="U20" s="19">
        <v>6600520211.3699999</v>
      </c>
      <c r="V20" s="14">
        <v>8.8800000000000004E-2</v>
      </c>
      <c r="W20" s="19">
        <v>1720681730.0999999</v>
      </c>
      <c r="X20" s="12">
        <f t="shared" si="2"/>
        <v>9.0103342399877356E-2</v>
      </c>
      <c r="Y20" s="13">
        <f t="shared" si="3"/>
        <v>233830909861.16998</v>
      </c>
    </row>
    <row r="21" spans="1:25" ht="32.25" x14ac:dyDescent="0.25">
      <c r="A21" s="2" t="s">
        <v>29</v>
      </c>
      <c r="B21" s="14">
        <v>0.13900000000000001</v>
      </c>
      <c r="C21" s="19">
        <v>97234409.629999995</v>
      </c>
      <c r="D21" s="14">
        <v>0.13900000000000001</v>
      </c>
      <c r="E21" s="17">
        <v>2103028879.3499999</v>
      </c>
      <c r="F21" s="14">
        <v>0.13900000000000001</v>
      </c>
      <c r="G21" s="17">
        <v>45075678.619999997</v>
      </c>
      <c r="H21" s="14">
        <v>0.13900000000000001</v>
      </c>
      <c r="I21" s="17">
        <v>3201066221.6900001</v>
      </c>
      <c r="J21" s="14">
        <v>0.13900000000000001</v>
      </c>
      <c r="K21" s="17">
        <v>2979368892.3099999</v>
      </c>
      <c r="L21" s="15">
        <v>0</v>
      </c>
      <c r="M21" s="18">
        <v>0</v>
      </c>
      <c r="N21" s="14">
        <v>0.13900000000000001</v>
      </c>
      <c r="O21" s="19">
        <v>1525098158.8199999</v>
      </c>
      <c r="P21" s="12">
        <f t="shared" si="0"/>
        <v>0.13900000000000001</v>
      </c>
      <c r="Q21" s="13">
        <f t="shared" si="1"/>
        <v>9950872240.4200001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0.13900000000000001</v>
      </c>
      <c r="Y21" s="13">
        <f t="shared" si="3"/>
        <v>9950872240.4200001</v>
      </c>
    </row>
    <row r="22" spans="1:25" ht="30" x14ac:dyDescent="0.25">
      <c r="A22" s="2" t="s">
        <v>30</v>
      </c>
      <c r="B22" s="11">
        <v>0.1179</v>
      </c>
      <c r="C22" s="19">
        <v>1821865293.72</v>
      </c>
      <c r="D22" s="14">
        <v>9.5699999999999993E-2</v>
      </c>
      <c r="E22" s="17">
        <v>27083711179.48</v>
      </c>
      <c r="F22" s="14">
        <v>9.2499999999999999E-2</v>
      </c>
      <c r="G22" s="17">
        <v>45141527.149999999</v>
      </c>
      <c r="H22" s="11">
        <v>0.1114</v>
      </c>
      <c r="I22" s="18">
        <v>7069070649.3199997</v>
      </c>
      <c r="J22" s="14">
        <v>0.1144</v>
      </c>
      <c r="K22" s="17">
        <v>3916376859.6599998</v>
      </c>
      <c r="L22" s="15">
        <v>0</v>
      </c>
      <c r="M22" s="18">
        <v>0</v>
      </c>
      <c r="N22" s="14">
        <v>0.1148</v>
      </c>
      <c r="O22" s="19">
        <v>3330677599.1199999</v>
      </c>
      <c r="P22" s="12">
        <f t="shared" si="0"/>
        <v>0.10235954653831882</v>
      </c>
      <c r="Q22" s="13">
        <f t="shared" si="1"/>
        <v>43266843108.450005</v>
      </c>
      <c r="R22" s="14">
        <v>5.0500000000000003E-2</v>
      </c>
      <c r="S22" s="19">
        <v>111815866.73</v>
      </c>
      <c r="T22" s="15">
        <v>0</v>
      </c>
      <c r="U22" s="18">
        <v>0</v>
      </c>
      <c r="V22" s="14">
        <v>0.1145</v>
      </c>
      <c r="W22" s="19">
        <v>4095707236.8299999</v>
      </c>
      <c r="X22" s="12">
        <f t="shared" si="2"/>
        <v>0.10328478317572516</v>
      </c>
      <c r="Y22" s="13">
        <f t="shared" si="3"/>
        <v>47474366212.01001</v>
      </c>
    </row>
    <row r="23" spans="1:25" ht="16.5" customHeight="1" x14ac:dyDescent="0.25">
      <c r="A23" s="1" t="s">
        <v>31</v>
      </c>
      <c r="B23" s="16">
        <f>+SUMPRODUCT(C10:C22,B10:B22)/C23</f>
        <v>7.3396138165161481E-2</v>
      </c>
      <c r="C23" s="5">
        <f>+SUM(C10:C22)</f>
        <v>20985902337.140003</v>
      </c>
      <c r="D23" s="16">
        <f>+SUMPRODUCT(E10:E22,D10:D22)/E23</f>
        <v>9.5762496409329934E-2</v>
      </c>
      <c r="E23" s="5">
        <f>+SUM(E10:E22)</f>
        <v>261296165986.07004</v>
      </c>
      <c r="F23" s="16">
        <f>+SUMPRODUCT(G10:G22,F10:F22)/G23</f>
        <v>8.7107163515848476E-2</v>
      </c>
      <c r="G23" s="5">
        <f>+SUM(G10:G22)</f>
        <v>10381531030.280001</v>
      </c>
      <c r="H23" s="16">
        <f>+SUMPRODUCT(I10:I22,H10:H22)/I23</f>
        <v>8.4081106532104738E-2</v>
      </c>
      <c r="I23" s="5">
        <f>+SUM(I10:I22)</f>
        <v>381901450155.94</v>
      </c>
      <c r="J23" s="16">
        <f>+SUMPRODUCT(K10:K22,J10:J22)/K23</f>
        <v>9.140419707906533E-2</v>
      </c>
      <c r="K23" s="5">
        <f>+SUM(K10:K22)</f>
        <v>196827517307.53998</v>
      </c>
      <c r="L23" s="16">
        <f>+SUMPRODUCT(M10:M22,L10:L22)/M23</f>
        <v>9.4147661313530001E-2</v>
      </c>
      <c r="M23" s="5">
        <f>+SUM(M10:M22)</f>
        <v>10034658198.709999</v>
      </c>
      <c r="N23" s="16">
        <f>+SUMPRODUCT(O10:O22,N10:N22)/O23</f>
        <v>8.4692257290888195E-2</v>
      </c>
      <c r="O23" s="5">
        <f>+SUM(O10:O22)</f>
        <v>243383458268.28998</v>
      </c>
      <c r="P23" s="16">
        <f>+SUMPRODUCT(P10:P22,Q10:Q22)/Q23</f>
        <v>8.8126789962063204E-2</v>
      </c>
      <c r="Q23" s="5">
        <f>+SUM(Q10:Q22)</f>
        <v>1124810683283.9702</v>
      </c>
      <c r="R23" s="16">
        <f>+SUMPRODUCT(S10:S22,R10:R22)/S23</f>
        <v>7.4367068468168679E-2</v>
      </c>
      <c r="S23" s="5">
        <f>+SUM(S10:S22)</f>
        <v>21731723117.319996</v>
      </c>
      <c r="T23" s="16">
        <f>+SUMPRODUCT(U10:U22,T10:T22)/U23</f>
        <v>0.10314664720351553</v>
      </c>
      <c r="U23" s="5">
        <f>+SUM(U10:U22)</f>
        <v>28192473802.34</v>
      </c>
      <c r="V23" s="16">
        <f>+SUMPRODUCT(W10:W22,V10:V22)/W23</f>
        <v>7.925849683526813E-2</v>
      </c>
      <c r="W23" s="5">
        <f>+SUM(W10:W22)</f>
        <v>82458525805.820007</v>
      </c>
      <c r="X23" s="16">
        <f>+SUMPRODUCT(X10:X22,Y10:Y22)/Y23</f>
        <v>8.7644094220396984E-2</v>
      </c>
      <c r="Y23" s="5">
        <f>SUM(Y10:Y22)</f>
        <v>1257193406009.45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25" ht="18" customHeight="1" x14ac:dyDescent="0.25">
      <c r="A26" s="24" t="s">
        <v>32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25" x14ac:dyDescent="0.25">
      <c r="A27" s="24" t="s">
        <v>33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25" x14ac:dyDescent="0.25">
      <c r="A28" s="10" t="s">
        <v>34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25">
      <c r="A29" s="24" t="s">
        <v>35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25" ht="15" customHeight="1" x14ac:dyDescent="0.25">
      <c r="A30" s="24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25" ht="17.25" customHeight="1" x14ac:dyDescent="0.25">
      <c r="A31" s="24" t="s">
        <v>37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25" x14ac:dyDescent="0.25">
      <c r="A32" s="24" t="s">
        <v>38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</sheetData>
  <mergeCells count="25">
    <mergeCell ref="X7:Y8"/>
    <mergeCell ref="V7:W8"/>
    <mergeCell ref="A1:K1"/>
    <mergeCell ref="A2:W2"/>
    <mergeCell ref="A3:W3"/>
    <mergeCell ref="A4:W4"/>
    <mergeCell ref="A5:W5"/>
    <mergeCell ref="A7:A9"/>
    <mergeCell ref="B7:C8"/>
    <mergeCell ref="D7:E8"/>
    <mergeCell ref="F7:G8"/>
    <mergeCell ref="H7:I8"/>
    <mergeCell ref="J7:K8"/>
    <mergeCell ref="L7:M8"/>
    <mergeCell ref="N7:O8"/>
    <mergeCell ref="R7:S8"/>
    <mergeCell ref="T7:U8"/>
    <mergeCell ref="A32:K32"/>
    <mergeCell ref="A25:K25"/>
    <mergeCell ref="A26:K26"/>
    <mergeCell ref="A27:K27"/>
    <mergeCell ref="A29:K29"/>
    <mergeCell ref="A30:K30"/>
    <mergeCell ref="A31:K31"/>
    <mergeCell ref="P7:Q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D1CB620A-2FBA-4F16-970F-F433924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21E2F5-3BF4-4319-BFA2-E402435A0E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A86830-3206-4B3B-A522-6E995A426856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2018-02-13T20:54:40Z</dcterms:created>
  <dcterms:modified xsi:type="dcterms:W3CDTF">2025-02-17T19:34:36Z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