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ipen.sharepoint.com/Financiero/Datos WEB/2022/"/>
    </mc:Choice>
  </mc:AlternateContent>
  <xr:revisionPtr revIDLastSave="607" documentId="11_53EBCBDB22FFF13FBC0DAA1E2CF7431A589678A5" xr6:coauthVersionLast="47" xr6:coauthVersionMax="47" xr10:uidLastSave="{11A58E23-818E-4657-802B-53D6827DA4B6}"/>
  <bookViews>
    <workbookView xWindow="-120" yWindow="-120" windowWidth="29040" windowHeight="15720" firstSheet="2" activeTab="11" xr2:uid="{00000000-000D-0000-FFFF-FFFF00000000}"/>
  </bookViews>
  <sheets>
    <sheet name="Enero" sheetId="49" r:id="rId1"/>
    <sheet name="Febrero" sheetId="50" r:id="rId2"/>
    <sheet name="Marzo" sheetId="51" r:id="rId3"/>
    <sheet name="Abril" sheetId="52" r:id="rId4"/>
    <sheet name="Mayo" sheetId="53" r:id="rId5"/>
    <sheet name="Junio" sheetId="54" r:id="rId6"/>
    <sheet name="Julio" sheetId="55" r:id="rId7"/>
    <sheet name="Agosto" sheetId="56" r:id="rId8"/>
    <sheet name="Septiembre" sheetId="57" r:id="rId9"/>
    <sheet name="Octubre" sheetId="58" r:id="rId10"/>
    <sheet name="Noviembre" sheetId="60" r:id="rId11"/>
    <sheet name="Diciembre" sheetId="62" r:id="rId12"/>
  </sheets>
  <definedNames>
    <definedName name="_xlnm.Print_Area" localSheetId="3">Abril!$B$1:$N$63</definedName>
    <definedName name="_xlnm.Print_Area" localSheetId="7">Agosto!$B$1:$N$65</definedName>
    <definedName name="_xlnm.Print_Area" localSheetId="0">Enero!$B$1:$N$60</definedName>
    <definedName name="_xlnm.Print_Area" localSheetId="1">Febrero!$B$1:$N$63</definedName>
    <definedName name="_xlnm.Print_Area" localSheetId="6">Julio!$B$1:$N$65</definedName>
    <definedName name="_xlnm.Print_Area" localSheetId="5">Junio!$B$1:$N$65</definedName>
    <definedName name="_xlnm.Print_Area" localSheetId="2">Marzo!$B$1:$N$63</definedName>
    <definedName name="_xlnm.Print_Area" localSheetId="4">Mayo!$B$1:$N$63</definedName>
    <definedName name="_xlnm.Print_Area" localSheetId="10">Noviembre!$B$1:$N$57</definedName>
    <definedName name="_xlnm.Print_Area" localSheetId="9">Octubre!$B$1:$N$67</definedName>
    <definedName name="_xlnm.Print_Area" localSheetId="8">Septiembre!$B$1:$N$65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63" i="57" l="1"/>
  <c r="O64" i="57" s="1"/>
  <c r="O64" i="54"/>
  <c r="O63" i="54"/>
  <c r="O62" i="51"/>
  <c r="O61" i="51"/>
  <c r="L14" i="62" l="1"/>
  <c r="L12" i="62"/>
  <c r="L11" i="62" s="1"/>
  <c r="L57" i="62" s="1"/>
  <c r="L32" i="62"/>
  <c r="L43" i="62"/>
  <c r="L41" i="62"/>
  <c r="L39" i="62"/>
  <c r="L37" i="62"/>
  <c r="L35" i="62"/>
  <c r="L33" i="62"/>
  <c r="L27" i="62"/>
  <c r="L25" i="62"/>
  <c r="L22" i="62" s="1"/>
  <c r="L23" i="62"/>
  <c r="L16" i="62"/>
  <c r="L9" i="62"/>
  <c r="L8" i="62"/>
  <c r="N54" i="60"/>
  <c r="N29" i="60"/>
  <c r="N26" i="60"/>
  <c r="N19" i="60"/>
  <c r="N10" i="60"/>
  <c r="N7" i="60"/>
  <c r="M36" i="55" l="1"/>
  <c r="M62" i="55"/>
  <c r="L36" i="58" l="1"/>
  <c r="K36" i="58"/>
  <c r="J36" i="58"/>
  <c r="I36" i="58"/>
  <c r="H36" i="58"/>
  <c r="G36" i="58"/>
  <c r="F36" i="58"/>
  <c r="E36" i="58"/>
  <c r="D36" i="58"/>
  <c r="M36" i="58"/>
  <c r="M60" i="58"/>
  <c r="I59" i="58" l="1"/>
  <c r="H59" i="58"/>
  <c r="F59" i="58"/>
  <c r="D59" i="58"/>
  <c r="M63" i="58"/>
  <c r="M62" i="58" s="1"/>
  <c r="M61" i="58" s="1"/>
  <c r="L62" i="58"/>
  <c r="L61" i="58" s="1"/>
  <c r="K62" i="58"/>
  <c r="K61" i="58" s="1"/>
  <c r="J62" i="58"/>
  <c r="I62" i="58"/>
  <c r="H62" i="58"/>
  <c r="H61" i="58" s="1"/>
  <c r="G62" i="58"/>
  <c r="G61" i="58" s="1"/>
  <c r="F62" i="58"/>
  <c r="E62" i="58"/>
  <c r="J61" i="58"/>
  <c r="I61" i="58"/>
  <c r="F61" i="58"/>
  <c r="E61" i="58"/>
  <c r="M58" i="58"/>
  <c r="I57" i="58"/>
  <c r="H57" i="58"/>
  <c r="F57" i="58"/>
  <c r="D57" i="58"/>
  <c r="M56" i="58"/>
  <c r="I55" i="58"/>
  <c r="H55" i="58"/>
  <c r="F55" i="58"/>
  <c r="D55" i="58"/>
  <c r="M54" i="58"/>
  <c r="F53" i="58"/>
  <c r="D53" i="58"/>
  <c r="M53" i="58" s="1"/>
  <c r="M52" i="58"/>
  <c r="F51" i="58"/>
  <c r="D51" i="58"/>
  <c r="M50" i="58"/>
  <c r="M49" i="58" s="1"/>
  <c r="L49" i="58"/>
  <c r="K49" i="58"/>
  <c r="J49" i="58"/>
  <c r="I49" i="58"/>
  <c r="H49" i="58"/>
  <c r="G49" i="58"/>
  <c r="F49" i="58"/>
  <c r="E49" i="58"/>
  <c r="D49" i="58"/>
  <c r="M48" i="58"/>
  <c r="M47" i="58" s="1"/>
  <c r="L47" i="58"/>
  <c r="K47" i="58"/>
  <c r="J47" i="58"/>
  <c r="I47" i="58"/>
  <c r="H47" i="58"/>
  <c r="G47" i="58"/>
  <c r="F47" i="58"/>
  <c r="E47" i="58"/>
  <c r="D47" i="58"/>
  <c r="M46" i="58"/>
  <c r="M45" i="58" s="1"/>
  <c r="L45" i="58"/>
  <c r="K45" i="58"/>
  <c r="J45" i="58"/>
  <c r="I45" i="58"/>
  <c r="H45" i="58"/>
  <c r="G45" i="58"/>
  <c r="F45" i="58"/>
  <c r="E45" i="58"/>
  <c r="D45" i="58"/>
  <c r="M44" i="58"/>
  <c r="M43" i="58" s="1"/>
  <c r="L43" i="58"/>
  <c r="K43" i="58"/>
  <c r="J43" i="58"/>
  <c r="I43" i="58"/>
  <c r="H43" i="58"/>
  <c r="G43" i="58"/>
  <c r="F43" i="58"/>
  <c r="E43" i="58"/>
  <c r="D43" i="58"/>
  <c r="M42" i="58"/>
  <c r="M41" i="58" s="1"/>
  <c r="L41" i="58"/>
  <c r="I41" i="58"/>
  <c r="H41" i="58"/>
  <c r="G41" i="58"/>
  <c r="E41" i="58"/>
  <c r="M40" i="58"/>
  <c r="M39" i="58" s="1"/>
  <c r="L39" i="58"/>
  <c r="K39" i="58"/>
  <c r="J39" i="58"/>
  <c r="I39" i="58"/>
  <c r="H39" i="58"/>
  <c r="G39" i="58"/>
  <c r="F39" i="58"/>
  <c r="E39" i="58"/>
  <c r="D39" i="58"/>
  <c r="M38" i="58"/>
  <c r="M37" i="58" s="1"/>
  <c r="L37" i="58"/>
  <c r="K37" i="58"/>
  <c r="J37" i="58"/>
  <c r="I37" i="58"/>
  <c r="H37" i="58"/>
  <c r="G37" i="58"/>
  <c r="F37" i="58"/>
  <c r="E37" i="58"/>
  <c r="D37" i="58"/>
  <c r="M35" i="58"/>
  <c r="M34" i="58" s="1"/>
  <c r="L34" i="58"/>
  <c r="K34" i="58"/>
  <c r="J34" i="58"/>
  <c r="I34" i="58"/>
  <c r="H34" i="58"/>
  <c r="G34" i="58"/>
  <c r="F34" i="58"/>
  <c r="E34" i="58"/>
  <c r="D34" i="58"/>
  <c r="M33" i="58"/>
  <c r="M32" i="58" s="1"/>
  <c r="L32" i="58"/>
  <c r="K32" i="58"/>
  <c r="J32" i="58"/>
  <c r="I32" i="58"/>
  <c r="H32" i="58"/>
  <c r="G32" i="58"/>
  <c r="F32" i="58"/>
  <c r="E32" i="58"/>
  <c r="D32" i="58"/>
  <c r="M31" i="58"/>
  <c r="M30" i="58" s="1"/>
  <c r="L30" i="58"/>
  <c r="K30" i="58"/>
  <c r="K29" i="58" s="1"/>
  <c r="J30" i="58"/>
  <c r="I30" i="58"/>
  <c r="H30" i="58"/>
  <c r="G30" i="58"/>
  <c r="G29" i="58" s="1"/>
  <c r="F30" i="58"/>
  <c r="E30" i="58"/>
  <c r="D30" i="58"/>
  <c r="D29" i="58" s="1"/>
  <c r="M27" i="58"/>
  <c r="M26" i="58"/>
  <c r="M25" i="58"/>
  <c r="L25" i="58"/>
  <c r="K25" i="58"/>
  <c r="J25" i="58"/>
  <c r="I25" i="58"/>
  <c r="H25" i="58"/>
  <c r="G25" i="58"/>
  <c r="F25" i="58"/>
  <c r="E25" i="58"/>
  <c r="D25" i="58"/>
  <c r="M23" i="58"/>
  <c r="M22" i="58"/>
  <c r="M21" i="58"/>
  <c r="K21" i="58"/>
  <c r="J21" i="58"/>
  <c r="F21" i="58"/>
  <c r="E21" i="58"/>
  <c r="M20" i="58"/>
  <c r="M19" i="58" s="1"/>
  <c r="L19" i="58"/>
  <c r="K19" i="58"/>
  <c r="J19" i="58"/>
  <c r="I19" i="58"/>
  <c r="H19" i="58"/>
  <c r="G19" i="58"/>
  <c r="F19" i="58"/>
  <c r="E19" i="58"/>
  <c r="D19" i="58"/>
  <c r="M18" i="58"/>
  <c r="M17" i="58" s="1"/>
  <c r="L17" i="58"/>
  <c r="K17" i="58"/>
  <c r="J17" i="58"/>
  <c r="I17" i="58"/>
  <c r="H17" i="58"/>
  <c r="G17" i="58"/>
  <c r="F17" i="58"/>
  <c r="E17" i="58"/>
  <c r="D17" i="58"/>
  <c r="M16" i="58"/>
  <c r="M15" i="58" s="1"/>
  <c r="L15" i="58"/>
  <c r="K15" i="58"/>
  <c r="J15" i="58"/>
  <c r="I15" i="58"/>
  <c r="I10" i="58" s="1"/>
  <c r="H15" i="58"/>
  <c r="G15" i="58"/>
  <c r="F15" i="58"/>
  <c r="E15" i="58"/>
  <c r="D15" i="58"/>
  <c r="M14" i="58"/>
  <c r="M13" i="58"/>
  <c r="L13" i="58"/>
  <c r="K13" i="58"/>
  <c r="J13" i="58"/>
  <c r="I13" i="58"/>
  <c r="H13" i="58"/>
  <c r="G13" i="58"/>
  <c r="F13" i="58"/>
  <c r="E13" i="58"/>
  <c r="D13" i="58"/>
  <c r="M12" i="58"/>
  <c r="M11" i="58" s="1"/>
  <c r="L11" i="58"/>
  <c r="K11" i="58"/>
  <c r="K10" i="58" s="1"/>
  <c r="J11" i="58"/>
  <c r="I11" i="58"/>
  <c r="H11" i="58"/>
  <c r="G11" i="58"/>
  <c r="F11" i="58"/>
  <c r="E11" i="58"/>
  <c r="E10" i="58" s="1"/>
  <c r="D11" i="58"/>
  <c r="M9" i="58"/>
  <c r="M8" i="58" s="1"/>
  <c r="M7" i="58" s="1"/>
  <c r="L8" i="58"/>
  <c r="L7" i="58" s="1"/>
  <c r="K8" i="58"/>
  <c r="J8" i="58"/>
  <c r="J7" i="58" s="1"/>
  <c r="I8" i="58"/>
  <c r="I7" i="58" s="1"/>
  <c r="H8" i="58"/>
  <c r="H7" i="58" s="1"/>
  <c r="G8" i="58"/>
  <c r="G7" i="58" s="1"/>
  <c r="F8" i="58"/>
  <c r="F7" i="58" s="1"/>
  <c r="E8" i="58"/>
  <c r="E7" i="58" s="1"/>
  <c r="D8" i="58"/>
  <c r="D7" i="58" s="1"/>
  <c r="K7" i="58"/>
  <c r="M61" i="57"/>
  <c r="M60" i="57" s="1"/>
  <c r="M59" i="57" s="1"/>
  <c r="L60" i="57"/>
  <c r="K60" i="57"/>
  <c r="K59" i="57" s="1"/>
  <c r="J60" i="57"/>
  <c r="J59" i="57" s="1"/>
  <c r="I60" i="57"/>
  <c r="H60" i="57"/>
  <c r="G60" i="57"/>
  <c r="G59" i="57" s="1"/>
  <c r="F60" i="57"/>
  <c r="F59" i="57" s="1"/>
  <c r="E60" i="57"/>
  <c r="L59" i="57"/>
  <c r="I59" i="57"/>
  <c r="H59" i="57"/>
  <c r="E59" i="57"/>
  <c r="M58" i="57"/>
  <c r="I57" i="57"/>
  <c r="H57" i="57"/>
  <c r="F57" i="57"/>
  <c r="D57" i="57"/>
  <c r="M56" i="57"/>
  <c r="I55" i="57"/>
  <c r="H55" i="57"/>
  <c r="F55" i="57"/>
  <c r="D55" i="57"/>
  <c r="M54" i="57"/>
  <c r="F53" i="57"/>
  <c r="D53" i="57"/>
  <c r="M53" i="57" s="1"/>
  <c r="M52" i="57"/>
  <c r="F51" i="57"/>
  <c r="D51" i="57"/>
  <c r="M51" i="57" s="1"/>
  <c r="M50" i="57"/>
  <c r="M49" i="57" s="1"/>
  <c r="L49" i="57"/>
  <c r="K49" i="57"/>
  <c r="K36" i="57" s="1"/>
  <c r="J49" i="57"/>
  <c r="I49" i="57"/>
  <c r="H49" i="57"/>
  <c r="G49" i="57"/>
  <c r="F49" i="57"/>
  <c r="E49" i="57"/>
  <c r="D49" i="57"/>
  <c r="M48" i="57"/>
  <c r="M47" i="57" s="1"/>
  <c r="L47" i="57"/>
  <c r="K47" i="57"/>
  <c r="J47" i="57"/>
  <c r="I47" i="57"/>
  <c r="H47" i="57"/>
  <c r="G47" i="57"/>
  <c r="F47" i="57"/>
  <c r="E47" i="57"/>
  <c r="D47" i="57"/>
  <c r="M46" i="57"/>
  <c r="M45" i="57" s="1"/>
  <c r="L45" i="57"/>
  <c r="K45" i="57"/>
  <c r="J45" i="57"/>
  <c r="I45" i="57"/>
  <c r="H45" i="57"/>
  <c r="G45" i="57"/>
  <c r="F45" i="57"/>
  <c r="E45" i="57"/>
  <c r="D45" i="57"/>
  <c r="D36" i="57" s="1"/>
  <c r="M44" i="57"/>
  <c r="M43" i="57" s="1"/>
  <c r="L43" i="57"/>
  <c r="K43" i="57"/>
  <c r="J43" i="57"/>
  <c r="I43" i="57"/>
  <c r="H43" i="57"/>
  <c r="G43" i="57"/>
  <c r="F43" i="57"/>
  <c r="E43" i="57"/>
  <c r="D43" i="57"/>
  <c r="M42" i="57"/>
  <c r="M41" i="57" s="1"/>
  <c r="L41" i="57"/>
  <c r="I41" i="57"/>
  <c r="H41" i="57"/>
  <c r="G41" i="57"/>
  <c r="E41" i="57"/>
  <c r="M40" i="57"/>
  <c r="M39" i="57" s="1"/>
  <c r="L39" i="57"/>
  <c r="K39" i="57"/>
  <c r="J39" i="57"/>
  <c r="J36" i="57" s="1"/>
  <c r="I39" i="57"/>
  <c r="H39" i="57"/>
  <c r="G39" i="57"/>
  <c r="F39" i="57"/>
  <c r="E39" i="57"/>
  <c r="D39" i="57"/>
  <c r="M38" i="57"/>
  <c r="M37" i="57" s="1"/>
  <c r="L37" i="57"/>
  <c r="K37" i="57"/>
  <c r="J37" i="57"/>
  <c r="I37" i="57"/>
  <c r="H37" i="57"/>
  <c r="G37" i="57"/>
  <c r="F37" i="57"/>
  <c r="E37" i="57"/>
  <c r="D37" i="57"/>
  <c r="M35" i="57"/>
  <c r="M34" i="57" s="1"/>
  <c r="L34" i="57"/>
  <c r="K34" i="57"/>
  <c r="J34" i="57"/>
  <c r="I34" i="57"/>
  <c r="H34" i="57"/>
  <c r="G34" i="57"/>
  <c r="F34" i="57"/>
  <c r="E34" i="57"/>
  <c r="D34" i="57"/>
  <c r="M33" i="57"/>
  <c r="M32" i="57" s="1"/>
  <c r="L32" i="57"/>
  <c r="K32" i="57"/>
  <c r="J32" i="57"/>
  <c r="I32" i="57"/>
  <c r="H32" i="57"/>
  <c r="G32" i="57"/>
  <c r="F32" i="57"/>
  <c r="E32" i="57"/>
  <c r="D32" i="57"/>
  <c r="M31" i="57"/>
  <c r="M30" i="57" s="1"/>
  <c r="L30" i="57"/>
  <c r="K30" i="57"/>
  <c r="J30" i="57"/>
  <c r="I30" i="57"/>
  <c r="H30" i="57"/>
  <c r="G30" i="57"/>
  <c r="F30" i="57"/>
  <c r="E30" i="57"/>
  <c r="D30" i="57"/>
  <c r="D29" i="57"/>
  <c r="M27" i="57"/>
  <c r="M26" i="57"/>
  <c r="M25" i="57" s="1"/>
  <c r="L25" i="57"/>
  <c r="K25" i="57"/>
  <c r="J25" i="57"/>
  <c r="I25" i="57"/>
  <c r="H25" i="57"/>
  <c r="G25" i="57"/>
  <c r="F25" i="57"/>
  <c r="E25" i="57"/>
  <c r="D25" i="57"/>
  <c r="M23" i="57"/>
  <c r="M22" i="57"/>
  <c r="M21" i="57" s="1"/>
  <c r="K21" i="57"/>
  <c r="J21" i="57"/>
  <c r="F21" i="57"/>
  <c r="E21" i="57"/>
  <c r="M20" i="57"/>
  <c r="M19" i="57" s="1"/>
  <c r="L19" i="57"/>
  <c r="K19" i="57"/>
  <c r="J19" i="57"/>
  <c r="I19" i="57"/>
  <c r="H19" i="57"/>
  <c r="G19" i="57"/>
  <c r="F19" i="57"/>
  <c r="E19" i="57"/>
  <c r="D19" i="57"/>
  <c r="M18" i="57"/>
  <c r="M17" i="57"/>
  <c r="L17" i="57"/>
  <c r="K17" i="57"/>
  <c r="J17" i="57"/>
  <c r="I17" i="57"/>
  <c r="H17" i="57"/>
  <c r="G17" i="57"/>
  <c r="F17" i="57"/>
  <c r="E17" i="57"/>
  <c r="D17" i="57"/>
  <c r="M16" i="57"/>
  <c r="M15" i="57" s="1"/>
  <c r="L15" i="57"/>
  <c r="L10" i="57" s="1"/>
  <c r="K15" i="57"/>
  <c r="J15" i="57"/>
  <c r="I15" i="57"/>
  <c r="I10" i="57" s="1"/>
  <c r="H15" i="57"/>
  <c r="H10" i="57" s="1"/>
  <c r="G15" i="57"/>
  <c r="F15" i="57"/>
  <c r="E15" i="57"/>
  <c r="E10" i="57" s="1"/>
  <c r="D15" i="57"/>
  <c r="M14" i="57"/>
  <c r="M13" i="57" s="1"/>
  <c r="L13" i="57"/>
  <c r="K13" i="57"/>
  <c r="J13" i="57"/>
  <c r="I13" i="57"/>
  <c r="H13" i="57"/>
  <c r="G13" i="57"/>
  <c r="F13" i="57"/>
  <c r="E13" i="57"/>
  <c r="D13" i="57"/>
  <c r="M12" i="57"/>
  <c r="M11" i="57" s="1"/>
  <c r="L11" i="57"/>
  <c r="K11" i="57"/>
  <c r="J11" i="57"/>
  <c r="I11" i="57"/>
  <c r="H11" i="57"/>
  <c r="G11" i="57"/>
  <c r="F11" i="57"/>
  <c r="E11" i="57"/>
  <c r="D11" i="57"/>
  <c r="M9" i="57"/>
  <c r="M8" i="57" s="1"/>
  <c r="M7" i="57" s="1"/>
  <c r="L8" i="57"/>
  <c r="L7" i="57" s="1"/>
  <c r="K8" i="57"/>
  <c r="J8" i="57"/>
  <c r="J7" i="57" s="1"/>
  <c r="I8" i="57"/>
  <c r="H8" i="57"/>
  <c r="H7" i="57" s="1"/>
  <c r="G8" i="57"/>
  <c r="G7" i="57" s="1"/>
  <c r="F8" i="57"/>
  <c r="E8" i="57"/>
  <c r="E7" i="57" s="1"/>
  <c r="D8" i="57"/>
  <c r="D7" i="57" s="1"/>
  <c r="K7" i="57"/>
  <c r="I7" i="57"/>
  <c r="F7" i="57"/>
  <c r="K15" i="56"/>
  <c r="L15" i="56"/>
  <c r="M59" i="58" l="1"/>
  <c r="D10" i="58"/>
  <c r="D64" i="58" s="1"/>
  <c r="D66" i="58" s="1"/>
  <c r="L10" i="58"/>
  <c r="M51" i="58"/>
  <c r="F10" i="58"/>
  <c r="J10" i="58"/>
  <c r="M57" i="58"/>
  <c r="H10" i="58"/>
  <c r="G10" i="58"/>
  <c r="M55" i="58"/>
  <c r="I64" i="58"/>
  <c r="I66" i="58" s="1"/>
  <c r="H29" i="58"/>
  <c r="L29" i="58"/>
  <c r="I29" i="58"/>
  <c r="J29" i="58"/>
  <c r="J64" i="58" s="1"/>
  <c r="J66" i="58" s="1"/>
  <c r="F29" i="58"/>
  <c r="E29" i="58"/>
  <c r="M29" i="58"/>
  <c r="M10" i="58"/>
  <c r="K64" i="58"/>
  <c r="K66" i="58" s="1"/>
  <c r="L29" i="57"/>
  <c r="J10" i="57"/>
  <c r="L36" i="57"/>
  <c r="M57" i="57"/>
  <c r="M55" i="57"/>
  <c r="H36" i="57"/>
  <c r="I36" i="57"/>
  <c r="G36" i="57"/>
  <c r="F36" i="57"/>
  <c r="E36" i="57"/>
  <c r="J29" i="57"/>
  <c r="H29" i="57"/>
  <c r="I29" i="57"/>
  <c r="K29" i="57"/>
  <c r="G29" i="57"/>
  <c r="F29" i="57"/>
  <c r="E29" i="57"/>
  <c r="K10" i="57"/>
  <c r="K62" i="57" s="1"/>
  <c r="K64" i="57" s="1"/>
  <c r="G10" i="57"/>
  <c r="F10" i="57"/>
  <c r="D10" i="57"/>
  <c r="D62" i="57" s="1"/>
  <c r="D64" i="57" s="1"/>
  <c r="M29" i="57"/>
  <c r="M10" i="57"/>
  <c r="M61" i="56"/>
  <c r="M60" i="56" s="1"/>
  <c r="M59" i="56" s="1"/>
  <c r="L60" i="56"/>
  <c r="K60" i="56"/>
  <c r="J60" i="56"/>
  <c r="J59" i="56" s="1"/>
  <c r="I60" i="56"/>
  <c r="I59" i="56" s="1"/>
  <c r="H60" i="56"/>
  <c r="H59" i="56" s="1"/>
  <c r="G60" i="56"/>
  <c r="G59" i="56" s="1"/>
  <c r="F60" i="56"/>
  <c r="F59" i="56" s="1"/>
  <c r="E60" i="56"/>
  <c r="E59" i="56" s="1"/>
  <c r="L59" i="56"/>
  <c r="K59" i="56"/>
  <c r="M58" i="56"/>
  <c r="I57" i="56"/>
  <c r="H57" i="56"/>
  <c r="F57" i="56"/>
  <c r="D57" i="56"/>
  <c r="M56" i="56"/>
  <c r="I55" i="56"/>
  <c r="H55" i="56"/>
  <c r="F55" i="56"/>
  <c r="D55" i="56"/>
  <c r="M54" i="56"/>
  <c r="F53" i="56"/>
  <c r="D53" i="56"/>
  <c r="M53" i="56" s="1"/>
  <c r="M52" i="56"/>
  <c r="F51" i="56"/>
  <c r="D51" i="56"/>
  <c r="M51" i="56" s="1"/>
  <c r="M50" i="56"/>
  <c r="M49" i="56" s="1"/>
  <c r="L49" i="56"/>
  <c r="K49" i="56"/>
  <c r="J49" i="56"/>
  <c r="I49" i="56"/>
  <c r="H49" i="56"/>
  <c r="G49" i="56"/>
  <c r="F49" i="56"/>
  <c r="E49" i="56"/>
  <c r="D49" i="56"/>
  <c r="M48" i="56"/>
  <c r="M47" i="56" s="1"/>
  <c r="L47" i="56"/>
  <c r="K47" i="56"/>
  <c r="J47" i="56"/>
  <c r="I47" i="56"/>
  <c r="H47" i="56"/>
  <c r="G47" i="56"/>
  <c r="F47" i="56"/>
  <c r="E47" i="56"/>
  <c r="D47" i="56"/>
  <c r="M46" i="56"/>
  <c r="M45" i="56" s="1"/>
  <c r="L45" i="56"/>
  <c r="K45" i="56"/>
  <c r="J45" i="56"/>
  <c r="I45" i="56"/>
  <c r="H45" i="56"/>
  <c r="G45" i="56"/>
  <c r="F45" i="56"/>
  <c r="E45" i="56"/>
  <c r="D45" i="56"/>
  <c r="M44" i="56"/>
  <c r="M43" i="56" s="1"/>
  <c r="L43" i="56"/>
  <c r="K43" i="56"/>
  <c r="J43" i="56"/>
  <c r="I43" i="56"/>
  <c r="H43" i="56"/>
  <c r="G43" i="56"/>
  <c r="F43" i="56"/>
  <c r="E43" i="56"/>
  <c r="D43" i="56"/>
  <c r="M42" i="56"/>
  <c r="M41" i="56" s="1"/>
  <c r="L41" i="56"/>
  <c r="I41" i="56"/>
  <c r="H41" i="56"/>
  <c r="G41" i="56"/>
  <c r="E41" i="56"/>
  <c r="M40" i="56"/>
  <c r="M39" i="56" s="1"/>
  <c r="L39" i="56"/>
  <c r="K39" i="56"/>
  <c r="K36" i="56" s="1"/>
  <c r="J39" i="56"/>
  <c r="I39" i="56"/>
  <c r="H39" i="56"/>
  <c r="G39" i="56"/>
  <c r="F39" i="56"/>
  <c r="E39" i="56"/>
  <c r="D39" i="56"/>
  <c r="M38" i="56"/>
  <c r="M37" i="56" s="1"/>
  <c r="L37" i="56"/>
  <c r="K37" i="56"/>
  <c r="J37" i="56"/>
  <c r="J36" i="56" s="1"/>
  <c r="I37" i="56"/>
  <c r="H37" i="56"/>
  <c r="G37" i="56"/>
  <c r="F37" i="56"/>
  <c r="E37" i="56"/>
  <c r="D37" i="56"/>
  <c r="M35" i="56"/>
  <c r="M34" i="56" s="1"/>
  <c r="L34" i="56"/>
  <c r="K34" i="56"/>
  <c r="J34" i="56"/>
  <c r="I34" i="56"/>
  <c r="H34" i="56"/>
  <c r="G34" i="56"/>
  <c r="F34" i="56"/>
  <c r="E34" i="56"/>
  <c r="D34" i="56"/>
  <c r="M33" i="56"/>
  <c r="M32" i="56" s="1"/>
  <c r="L32" i="56"/>
  <c r="K32" i="56"/>
  <c r="J32" i="56"/>
  <c r="I32" i="56"/>
  <c r="H32" i="56"/>
  <c r="G32" i="56"/>
  <c r="F32" i="56"/>
  <c r="E32" i="56"/>
  <c r="D32" i="56"/>
  <c r="M31" i="56"/>
  <c r="M30" i="56" s="1"/>
  <c r="L30" i="56"/>
  <c r="K30" i="56"/>
  <c r="J30" i="56"/>
  <c r="I30" i="56"/>
  <c r="H30" i="56"/>
  <c r="G30" i="56"/>
  <c r="F30" i="56"/>
  <c r="E30" i="56"/>
  <c r="D30" i="56"/>
  <c r="M27" i="56"/>
  <c r="M26" i="56"/>
  <c r="M25" i="56" s="1"/>
  <c r="L25" i="56"/>
  <c r="K25" i="56"/>
  <c r="J25" i="56"/>
  <c r="I25" i="56"/>
  <c r="H25" i="56"/>
  <c r="G25" i="56"/>
  <c r="F25" i="56"/>
  <c r="E25" i="56"/>
  <c r="D25" i="56"/>
  <c r="M23" i="56"/>
  <c r="M22" i="56"/>
  <c r="M21" i="56" s="1"/>
  <c r="K21" i="56"/>
  <c r="J21" i="56"/>
  <c r="F21" i="56"/>
  <c r="E21" i="56"/>
  <c r="M20" i="56"/>
  <c r="M19" i="56" s="1"/>
  <c r="L19" i="56"/>
  <c r="K19" i="56"/>
  <c r="J19" i="56"/>
  <c r="I19" i="56"/>
  <c r="H19" i="56"/>
  <c r="G19" i="56"/>
  <c r="F19" i="56"/>
  <c r="E19" i="56"/>
  <c r="D19" i="56"/>
  <c r="M18" i="56"/>
  <c r="M17" i="56" s="1"/>
  <c r="L17" i="56"/>
  <c r="K17" i="56"/>
  <c r="J17" i="56"/>
  <c r="I17" i="56"/>
  <c r="H17" i="56"/>
  <c r="G17" i="56"/>
  <c r="F17" i="56"/>
  <c r="E17" i="56"/>
  <c r="D17" i="56"/>
  <c r="M16" i="56"/>
  <c r="M15" i="56" s="1"/>
  <c r="J15" i="56"/>
  <c r="I15" i="56"/>
  <c r="H15" i="56"/>
  <c r="G15" i="56"/>
  <c r="F15" i="56"/>
  <c r="E15" i="56"/>
  <c r="D15" i="56"/>
  <c r="M14" i="56"/>
  <c r="M13" i="56" s="1"/>
  <c r="L13" i="56"/>
  <c r="K13" i="56"/>
  <c r="K10" i="56" s="1"/>
  <c r="J13" i="56"/>
  <c r="I13" i="56"/>
  <c r="H13" i="56"/>
  <c r="G13" i="56"/>
  <c r="F13" i="56"/>
  <c r="E13" i="56"/>
  <c r="D13" i="56"/>
  <c r="M12" i="56"/>
  <c r="M11" i="56" s="1"/>
  <c r="L11" i="56"/>
  <c r="K11" i="56"/>
  <c r="J11" i="56"/>
  <c r="I11" i="56"/>
  <c r="H11" i="56"/>
  <c r="G11" i="56"/>
  <c r="F11" i="56"/>
  <c r="E11" i="56"/>
  <c r="D11" i="56"/>
  <c r="M9" i="56"/>
  <c r="M8" i="56" s="1"/>
  <c r="M7" i="56" s="1"/>
  <c r="L8" i="56"/>
  <c r="L7" i="56" s="1"/>
  <c r="K8" i="56"/>
  <c r="K7" i="56" s="1"/>
  <c r="J8" i="56"/>
  <c r="J7" i="56" s="1"/>
  <c r="I8" i="56"/>
  <c r="I7" i="56" s="1"/>
  <c r="H8" i="56"/>
  <c r="H7" i="56" s="1"/>
  <c r="G8" i="56"/>
  <c r="G7" i="56" s="1"/>
  <c r="F8" i="56"/>
  <c r="F7" i="56" s="1"/>
  <c r="E8" i="56"/>
  <c r="E7" i="56" s="1"/>
  <c r="D8" i="56"/>
  <c r="D7" i="56" s="1"/>
  <c r="L64" i="58" l="1"/>
  <c r="L66" i="58" s="1"/>
  <c r="M64" i="58"/>
  <c r="N10" i="58" s="1"/>
  <c r="G64" i="58"/>
  <c r="G66" i="58" s="1"/>
  <c r="H64" i="58"/>
  <c r="F64" i="58"/>
  <c r="F66" i="58" s="1"/>
  <c r="E64" i="58"/>
  <c r="E66" i="58" s="1"/>
  <c r="F62" i="57"/>
  <c r="F64" i="57" s="1"/>
  <c r="J62" i="57"/>
  <c r="J64" i="57" s="1"/>
  <c r="L62" i="57"/>
  <c r="L64" i="57" s="1"/>
  <c r="G62" i="57"/>
  <c r="G64" i="57" s="1"/>
  <c r="M36" i="57"/>
  <c r="M62" i="57" s="1"/>
  <c r="N29" i="57" s="1"/>
  <c r="E62" i="57"/>
  <c r="E64" i="57" s="1"/>
  <c r="H62" i="57"/>
  <c r="H64" i="57" s="1"/>
  <c r="I62" i="57"/>
  <c r="I64" i="57" s="1"/>
  <c r="K29" i="56"/>
  <c r="D10" i="56"/>
  <c r="L10" i="56"/>
  <c r="I10" i="56"/>
  <c r="E10" i="56"/>
  <c r="F10" i="56"/>
  <c r="F29" i="56"/>
  <c r="F36" i="56"/>
  <c r="F62" i="56" s="1"/>
  <c r="G10" i="56"/>
  <c r="H10" i="56"/>
  <c r="J10" i="56"/>
  <c r="D29" i="56"/>
  <c r="D36" i="56"/>
  <c r="L29" i="56"/>
  <c r="G36" i="56"/>
  <c r="G29" i="56"/>
  <c r="H29" i="56"/>
  <c r="L36" i="56"/>
  <c r="M57" i="56"/>
  <c r="M55" i="56"/>
  <c r="H36" i="56"/>
  <c r="I36" i="56"/>
  <c r="E36" i="56"/>
  <c r="K62" i="56"/>
  <c r="K64" i="56" s="1"/>
  <c r="I29" i="56"/>
  <c r="J29" i="56"/>
  <c r="E29" i="56"/>
  <c r="M10" i="56"/>
  <c r="M29" i="56"/>
  <c r="M61" i="55"/>
  <c r="M26" i="55"/>
  <c r="L25" i="55"/>
  <c r="K25" i="55"/>
  <c r="J25" i="55"/>
  <c r="I25" i="55"/>
  <c r="H25" i="55"/>
  <c r="F25" i="55"/>
  <c r="E25" i="55"/>
  <c r="G25" i="55"/>
  <c r="D25" i="55"/>
  <c r="H66" i="58" l="1"/>
  <c r="N64" i="58"/>
  <c r="N29" i="58"/>
  <c r="N61" i="58"/>
  <c r="N7" i="58"/>
  <c r="N36" i="58"/>
  <c r="N10" i="57"/>
  <c r="N62" i="57"/>
  <c r="N36" i="57"/>
  <c r="N59" i="57"/>
  <c r="N7" i="57"/>
  <c r="J62" i="56"/>
  <c r="J64" i="56" s="1"/>
  <c r="G62" i="56"/>
  <c r="G64" i="56" s="1"/>
  <c r="D62" i="56"/>
  <c r="D64" i="56" s="1"/>
  <c r="F64" i="56"/>
  <c r="I62" i="56"/>
  <c r="I64" i="56" s="1"/>
  <c r="H62" i="56"/>
  <c r="H64" i="56" s="1"/>
  <c r="L62" i="56"/>
  <c r="L64" i="56" s="1"/>
  <c r="M36" i="56"/>
  <c r="M62" i="56" s="1"/>
  <c r="N29" i="56" s="1"/>
  <c r="E62" i="56"/>
  <c r="E64" i="56" s="1"/>
  <c r="M60" i="55"/>
  <c r="M59" i="55" s="1"/>
  <c r="L60" i="55"/>
  <c r="K60" i="55"/>
  <c r="J60" i="55"/>
  <c r="J59" i="55" s="1"/>
  <c r="I60" i="55"/>
  <c r="I59" i="55" s="1"/>
  <c r="H60" i="55"/>
  <c r="H59" i="55" s="1"/>
  <c r="G60" i="55"/>
  <c r="G59" i="55" s="1"/>
  <c r="F60" i="55"/>
  <c r="F59" i="55" s="1"/>
  <c r="E60" i="55"/>
  <c r="E59" i="55" s="1"/>
  <c r="L59" i="55"/>
  <c r="K59" i="55"/>
  <c r="M58" i="55"/>
  <c r="I57" i="55"/>
  <c r="H57" i="55"/>
  <c r="F57" i="55"/>
  <c r="D57" i="55"/>
  <c r="M56" i="55"/>
  <c r="I55" i="55"/>
  <c r="H55" i="55"/>
  <c r="F55" i="55"/>
  <c r="D55" i="55"/>
  <c r="M54" i="55"/>
  <c r="F53" i="55"/>
  <c r="D53" i="55"/>
  <c r="M52" i="55"/>
  <c r="F51" i="55"/>
  <c r="D51" i="55"/>
  <c r="M50" i="55"/>
  <c r="M49" i="55" s="1"/>
  <c r="L49" i="55"/>
  <c r="K49" i="55"/>
  <c r="J49" i="55"/>
  <c r="I49" i="55"/>
  <c r="H49" i="55"/>
  <c r="G49" i="55"/>
  <c r="F49" i="55"/>
  <c r="E49" i="55"/>
  <c r="D49" i="55"/>
  <c r="M48" i="55"/>
  <c r="M47" i="55" s="1"/>
  <c r="L47" i="55"/>
  <c r="K47" i="55"/>
  <c r="J47" i="55"/>
  <c r="I47" i="55"/>
  <c r="H47" i="55"/>
  <c r="G47" i="55"/>
  <c r="F47" i="55"/>
  <c r="E47" i="55"/>
  <c r="D47" i="55"/>
  <c r="M46" i="55"/>
  <c r="M45" i="55" s="1"/>
  <c r="L45" i="55"/>
  <c r="K45" i="55"/>
  <c r="J45" i="55"/>
  <c r="I45" i="55"/>
  <c r="H45" i="55"/>
  <c r="G45" i="55"/>
  <c r="F45" i="55"/>
  <c r="E45" i="55"/>
  <c r="D45" i="55"/>
  <c r="M44" i="55"/>
  <c r="M43" i="55" s="1"/>
  <c r="L43" i="55"/>
  <c r="K43" i="55"/>
  <c r="J43" i="55"/>
  <c r="I43" i="55"/>
  <c r="H43" i="55"/>
  <c r="G43" i="55"/>
  <c r="F43" i="55"/>
  <c r="E43" i="55"/>
  <c r="D43" i="55"/>
  <c r="M42" i="55"/>
  <c r="M41" i="55" s="1"/>
  <c r="L41" i="55"/>
  <c r="I41" i="55"/>
  <c r="H41" i="55"/>
  <c r="G41" i="55"/>
  <c r="E41" i="55"/>
  <c r="M40" i="55"/>
  <c r="M39" i="55" s="1"/>
  <c r="L39" i="55"/>
  <c r="K39" i="55"/>
  <c r="J39" i="55"/>
  <c r="I39" i="55"/>
  <c r="H39" i="55"/>
  <c r="G39" i="55"/>
  <c r="F39" i="55"/>
  <c r="E39" i="55"/>
  <c r="D39" i="55"/>
  <c r="M38" i="55"/>
  <c r="M37" i="55" s="1"/>
  <c r="L37" i="55"/>
  <c r="K37" i="55"/>
  <c r="J37" i="55"/>
  <c r="I37" i="55"/>
  <c r="H37" i="55"/>
  <c r="G37" i="55"/>
  <c r="F37" i="55"/>
  <c r="E37" i="55"/>
  <c r="D37" i="55"/>
  <c r="M35" i="55"/>
  <c r="M34" i="55" s="1"/>
  <c r="L34" i="55"/>
  <c r="K34" i="55"/>
  <c r="J34" i="55"/>
  <c r="I34" i="55"/>
  <c r="H34" i="55"/>
  <c r="G34" i="55"/>
  <c r="F34" i="55"/>
  <c r="E34" i="55"/>
  <c r="D34" i="55"/>
  <c r="M33" i="55"/>
  <c r="M32" i="55" s="1"/>
  <c r="L32" i="55"/>
  <c r="K32" i="55"/>
  <c r="J32" i="55"/>
  <c r="I32" i="55"/>
  <c r="H32" i="55"/>
  <c r="G32" i="55"/>
  <c r="F32" i="55"/>
  <c r="E32" i="55"/>
  <c r="D32" i="55"/>
  <c r="M31" i="55"/>
  <c r="M30" i="55" s="1"/>
  <c r="L30" i="55"/>
  <c r="K30" i="55"/>
  <c r="J30" i="55"/>
  <c r="I30" i="55"/>
  <c r="H30" i="55"/>
  <c r="G30" i="55"/>
  <c r="F30" i="55"/>
  <c r="E30" i="55"/>
  <c r="D30" i="55"/>
  <c r="M27" i="55"/>
  <c r="M25" i="55"/>
  <c r="M23" i="55"/>
  <c r="M22" i="55"/>
  <c r="M21" i="55" s="1"/>
  <c r="K21" i="55"/>
  <c r="J21" i="55"/>
  <c r="F21" i="55"/>
  <c r="E21" i="55"/>
  <c r="M20" i="55"/>
  <c r="M19" i="55" s="1"/>
  <c r="L19" i="55"/>
  <c r="K19" i="55"/>
  <c r="J19" i="55"/>
  <c r="I19" i="55"/>
  <c r="H19" i="55"/>
  <c r="G19" i="55"/>
  <c r="F19" i="55"/>
  <c r="E19" i="55"/>
  <c r="D19" i="55"/>
  <c r="M18" i="55"/>
  <c r="M17" i="55" s="1"/>
  <c r="L17" i="55"/>
  <c r="K17" i="55"/>
  <c r="J17" i="55"/>
  <c r="I17" i="55"/>
  <c r="H17" i="55"/>
  <c r="G17" i="55"/>
  <c r="F17" i="55"/>
  <c r="E17" i="55"/>
  <c r="D17" i="55"/>
  <c r="M16" i="55"/>
  <c r="M15" i="55" s="1"/>
  <c r="L15" i="55"/>
  <c r="K15" i="55"/>
  <c r="J15" i="55"/>
  <c r="I15" i="55"/>
  <c r="H15" i="55"/>
  <c r="G15" i="55"/>
  <c r="F15" i="55"/>
  <c r="E15" i="55"/>
  <c r="D15" i="55"/>
  <c r="M14" i="55"/>
  <c r="M13" i="55" s="1"/>
  <c r="L13" i="55"/>
  <c r="K13" i="55"/>
  <c r="J13" i="55"/>
  <c r="I13" i="55"/>
  <c r="H13" i="55"/>
  <c r="G13" i="55"/>
  <c r="F13" i="55"/>
  <c r="E13" i="55"/>
  <c r="D13" i="55"/>
  <c r="M12" i="55"/>
  <c r="M11" i="55" s="1"/>
  <c r="L11" i="55"/>
  <c r="K11" i="55"/>
  <c r="J11" i="55"/>
  <c r="I11" i="55"/>
  <c r="H11" i="55"/>
  <c r="G11" i="55"/>
  <c r="F11" i="55"/>
  <c r="E11" i="55"/>
  <c r="D11" i="55"/>
  <c r="M9" i="55"/>
  <c r="M8" i="55" s="1"/>
  <c r="M7" i="55" s="1"/>
  <c r="L8" i="55"/>
  <c r="L7" i="55" s="1"/>
  <c r="K8" i="55"/>
  <c r="K7" i="55" s="1"/>
  <c r="J8" i="55"/>
  <c r="J7" i="55" s="1"/>
  <c r="I8" i="55"/>
  <c r="I7" i="55" s="1"/>
  <c r="H8" i="55"/>
  <c r="H7" i="55" s="1"/>
  <c r="G8" i="55"/>
  <c r="G7" i="55" s="1"/>
  <c r="F8" i="55"/>
  <c r="F7" i="55" s="1"/>
  <c r="E8" i="55"/>
  <c r="E7" i="55" s="1"/>
  <c r="D8" i="55"/>
  <c r="D7" i="55" s="1"/>
  <c r="I10" i="55" l="1"/>
  <c r="E36" i="55"/>
  <c r="J36" i="55"/>
  <c r="M51" i="55"/>
  <c r="G10" i="55"/>
  <c r="D36" i="55"/>
  <c r="D10" i="55"/>
  <c r="G36" i="55"/>
  <c r="K36" i="55"/>
  <c r="M53" i="55"/>
  <c r="F36" i="55"/>
  <c r="H36" i="55"/>
  <c r="E10" i="55"/>
  <c r="M10" i="55"/>
  <c r="D29" i="55"/>
  <c r="F29" i="55"/>
  <c r="L36" i="55"/>
  <c r="I36" i="55"/>
  <c r="N62" i="56"/>
  <c r="N59" i="56"/>
  <c r="N7" i="56"/>
  <c r="N10" i="56"/>
  <c r="N36" i="56"/>
  <c r="M57" i="55"/>
  <c r="J10" i="55"/>
  <c r="L10" i="55"/>
  <c r="I29" i="55"/>
  <c r="H10" i="55"/>
  <c r="E29" i="55"/>
  <c r="M29" i="55"/>
  <c r="M55" i="55"/>
  <c r="J29" i="55"/>
  <c r="G29" i="55"/>
  <c r="K29" i="55"/>
  <c r="H29" i="55"/>
  <c r="L29" i="55"/>
  <c r="K10" i="55"/>
  <c r="F10" i="55"/>
  <c r="I62" i="55"/>
  <c r="M58" i="54"/>
  <c r="I57" i="54"/>
  <c r="H57" i="54"/>
  <c r="F57" i="54"/>
  <c r="D57" i="54"/>
  <c r="D62" i="55" l="1"/>
  <c r="J62" i="55"/>
  <c r="E62" i="55"/>
  <c r="G62" i="55"/>
  <c r="I64" i="55"/>
  <c r="D64" i="55"/>
  <c r="J64" i="55"/>
  <c r="E64" i="55"/>
  <c r="K62" i="55"/>
  <c r="F62" i="55"/>
  <c r="L62" i="55"/>
  <c r="H62" i="55"/>
  <c r="G64" i="55"/>
  <c r="M57" i="54"/>
  <c r="H64" i="55" l="1"/>
  <c r="L64" i="55"/>
  <c r="F64" i="55"/>
  <c r="K64" i="55"/>
  <c r="N62" i="55"/>
  <c r="N59" i="55"/>
  <c r="N29" i="55"/>
  <c r="N7" i="55"/>
  <c r="N10" i="55"/>
  <c r="N36" i="55"/>
  <c r="M61" i="54"/>
  <c r="M60" i="54" s="1"/>
  <c r="M59" i="54" s="1"/>
  <c r="L60" i="54"/>
  <c r="K60" i="54"/>
  <c r="K59" i="54" s="1"/>
  <c r="J60" i="54"/>
  <c r="J59" i="54" s="1"/>
  <c r="I60" i="54"/>
  <c r="I59" i="54" s="1"/>
  <c r="H60" i="54"/>
  <c r="H59" i="54" s="1"/>
  <c r="G60" i="54"/>
  <c r="G59" i="54" s="1"/>
  <c r="F60" i="54"/>
  <c r="F59" i="54" s="1"/>
  <c r="E60" i="54"/>
  <c r="L59" i="54"/>
  <c r="E59" i="54"/>
  <c r="M56" i="54"/>
  <c r="I55" i="54"/>
  <c r="H55" i="54"/>
  <c r="F55" i="54"/>
  <c r="D55" i="54"/>
  <c r="M54" i="54"/>
  <c r="F53" i="54"/>
  <c r="D53" i="54"/>
  <c r="M52" i="54"/>
  <c r="F51" i="54"/>
  <c r="D51" i="54"/>
  <c r="M50" i="54"/>
  <c r="M49" i="54" s="1"/>
  <c r="L49" i="54"/>
  <c r="K49" i="54"/>
  <c r="J49" i="54"/>
  <c r="I49" i="54"/>
  <c r="H49" i="54"/>
  <c r="G49" i="54"/>
  <c r="F49" i="54"/>
  <c r="E49" i="54"/>
  <c r="D49" i="54"/>
  <c r="M48" i="54"/>
  <c r="M47" i="54" s="1"/>
  <c r="L47" i="54"/>
  <c r="K47" i="54"/>
  <c r="J47" i="54"/>
  <c r="I47" i="54"/>
  <c r="H47" i="54"/>
  <c r="G47" i="54"/>
  <c r="F47" i="54"/>
  <c r="E47" i="54"/>
  <c r="D47" i="54"/>
  <c r="M46" i="54"/>
  <c r="M45" i="54" s="1"/>
  <c r="L45" i="54"/>
  <c r="K45" i="54"/>
  <c r="J45" i="54"/>
  <c r="I45" i="54"/>
  <c r="H45" i="54"/>
  <c r="G45" i="54"/>
  <c r="F45" i="54"/>
  <c r="E45" i="54"/>
  <c r="D45" i="54"/>
  <c r="M44" i="54"/>
  <c r="M43" i="54" s="1"/>
  <c r="L43" i="54"/>
  <c r="K43" i="54"/>
  <c r="J43" i="54"/>
  <c r="I43" i="54"/>
  <c r="H43" i="54"/>
  <c r="G43" i="54"/>
  <c r="F43" i="54"/>
  <c r="E43" i="54"/>
  <c r="D43" i="54"/>
  <c r="M42" i="54"/>
  <c r="M41" i="54" s="1"/>
  <c r="L41" i="54"/>
  <c r="I41" i="54"/>
  <c r="H41" i="54"/>
  <c r="G41" i="54"/>
  <c r="E41" i="54"/>
  <c r="M40" i="54"/>
  <c r="M39" i="54" s="1"/>
  <c r="L39" i="54"/>
  <c r="K39" i="54"/>
  <c r="J39" i="54"/>
  <c r="I39" i="54"/>
  <c r="H39" i="54"/>
  <c r="G39" i="54"/>
  <c r="F39" i="54"/>
  <c r="E39" i="54"/>
  <c r="D39" i="54"/>
  <c r="M38" i="54"/>
  <c r="M37" i="54" s="1"/>
  <c r="L37" i="54"/>
  <c r="K37" i="54"/>
  <c r="J37" i="54"/>
  <c r="I37" i="54"/>
  <c r="H37" i="54"/>
  <c r="G37" i="54"/>
  <c r="F37" i="54"/>
  <c r="E37" i="54"/>
  <c r="D37" i="54"/>
  <c r="M35" i="54"/>
  <c r="M34" i="54" s="1"/>
  <c r="L34" i="54"/>
  <c r="K34" i="54"/>
  <c r="J34" i="54"/>
  <c r="I34" i="54"/>
  <c r="H34" i="54"/>
  <c r="G34" i="54"/>
  <c r="F34" i="54"/>
  <c r="E34" i="54"/>
  <c r="D34" i="54"/>
  <c r="M33" i="54"/>
  <c r="M32" i="54" s="1"/>
  <c r="L32" i="54"/>
  <c r="K32" i="54"/>
  <c r="J32" i="54"/>
  <c r="I32" i="54"/>
  <c r="H32" i="54"/>
  <c r="G32" i="54"/>
  <c r="F32" i="54"/>
  <c r="E32" i="54"/>
  <c r="D32" i="54"/>
  <c r="M31" i="54"/>
  <c r="M30" i="54" s="1"/>
  <c r="L30" i="54"/>
  <c r="K30" i="54"/>
  <c r="J30" i="54"/>
  <c r="I30" i="54"/>
  <c r="H30" i="54"/>
  <c r="G30" i="54"/>
  <c r="F30" i="54"/>
  <c r="F29" i="54" s="1"/>
  <c r="E30" i="54"/>
  <c r="D30" i="54"/>
  <c r="M27" i="54"/>
  <c r="M25" i="54"/>
  <c r="M23" i="54"/>
  <c r="M22" i="54"/>
  <c r="M21" i="54" s="1"/>
  <c r="K21" i="54"/>
  <c r="J21" i="54"/>
  <c r="F21" i="54"/>
  <c r="E21" i="54"/>
  <c r="M20" i="54"/>
  <c r="M19" i="54" s="1"/>
  <c r="L19" i="54"/>
  <c r="K19" i="54"/>
  <c r="J19" i="54"/>
  <c r="I19" i="54"/>
  <c r="H19" i="54"/>
  <c r="G19" i="54"/>
  <c r="F19" i="54"/>
  <c r="E19" i="54"/>
  <c r="D19" i="54"/>
  <c r="M18" i="54"/>
  <c r="M17" i="54" s="1"/>
  <c r="L17" i="54"/>
  <c r="K17" i="54"/>
  <c r="J17" i="54"/>
  <c r="I17" i="54"/>
  <c r="H17" i="54"/>
  <c r="G17" i="54"/>
  <c r="F17" i="54"/>
  <c r="E17" i="54"/>
  <c r="D17" i="54"/>
  <c r="M16" i="54"/>
  <c r="M15" i="54" s="1"/>
  <c r="L15" i="54"/>
  <c r="K15" i="54"/>
  <c r="J15" i="54"/>
  <c r="I15" i="54"/>
  <c r="H15" i="54"/>
  <c r="G15" i="54"/>
  <c r="F15" i="54"/>
  <c r="E15" i="54"/>
  <c r="D15" i="54"/>
  <c r="M14" i="54"/>
  <c r="M13" i="54" s="1"/>
  <c r="L13" i="54"/>
  <c r="K13" i="54"/>
  <c r="J13" i="54"/>
  <c r="I13" i="54"/>
  <c r="H13" i="54"/>
  <c r="G13" i="54"/>
  <c r="F13" i="54"/>
  <c r="E13" i="54"/>
  <c r="D13" i="54"/>
  <c r="M12" i="54"/>
  <c r="M11" i="54" s="1"/>
  <c r="L11" i="54"/>
  <c r="K11" i="54"/>
  <c r="J11" i="54"/>
  <c r="I11" i="54"/>
  <c r="H11" i="54"/>
  <c r="G11" i="54"/>
  <c r="F11" i="54"/>
  <c r="E11" i="54"/>
  <c r="D11" i="54"/>
  <c r="M9" i="54"/>
  <c r="M8" i="54" s="1"/>
  <c r="M7" i="54" s="1"/>
  <c r="L8" i="54"/>
  <c r="L7" i="54" s="1"/>
  <c r="K8" i="54"/>
  <c r="K7" i="54" s="1"/>
  <c r="J8" i="54"/>
  <c r="J7" i="54" s="1"/>
  <c r="I8" i="54"/>
  <c r="I7" i="54" s="1"/>
  <c r="H8" i="54"/>
  <c r="H7" i="54" s="1"/>
  <c r="G8" i="54"/>
  <c r="G7" i="54" s="1"/>
  <c r="F8" i="54"/>
  <c r="F7" i="54" s="1"/>
  <c r="E8" i="54"/>
  <c r="E7" i="54" s="1"/>
  <c r="D8" i="54"/>
  <c r="D7" i="54" s="1"/>
  <c r="I36" i="54" l="1"/>
  <c r="H10" i="54"/>
  <c r="L10" i="54"/>
  <c r="D36" i="54"/>
  <c r="D10" i="54"/>
  <c r="G29" i="54"/>
  <c r="K10" i="54"/>
  <c r="D29" i="54"/>
  <c r="M51" i="54"/>
  <c r="H36" i="54"/>
  <c r="J10" i="54"/>
  <c r="J29" i="54"/>
  <c r="I10" i="54"/>
  <c r="K36" i="54"/>
  <c r="J36" i="54"/>
  <c r="E29" i="54"/>
  <c r="E10" i="54"/>
  <c r="L36" i="54"/>
  <c r="M55" i="54"/>
  <c r="G36" i="54"/>
  <c r="F36" i="54"/>
  <c r="M53" i="54"/>
  <c r="E36" i="54"/>
  <c r="L29" i="54"/>
  <c r="K29" i="54"/>
  <c r="I29" i="54"/>
  <c r="H29" i="54"/>
  <c r="M29" i="54"/>
  <c r="G10" i="54"/>
  <c r="F10" i="54"/>
  <c r="M10" i="54"/>
  <c r="M59" i="53"/>
  <c r="M58" i="53" s="1"/>
  <c r="M57" i="53" s="1"/>
  <c r="L58" i="53"/>
  <c r="L57" i="53" s="1"/>
  <c r="K58" i="53"/>
  <c r="K57" i="53" s="1"/>
  <c r="J58" i="53"/>
  <c r="I58" i="53"/>
  <c r="I57" i="53" s="1"/>
  <c r="H58" i="53"/>
  <c r="H57" i="53" s="1"/>
  <c r="G58" i="53"/>
  <c r="G57" i="53" s="1"/>
  <c r="F58" i="53"/>
  <c r="E58" i="53"/>
  <c r="E57" i="53" s="1"/>
  <c r="J57" i="53"/>
  <c r="F57" i="53"/>
  <c r="M56" i="53"/>
  <c r="I55" i="53"/>
  <c r="H55" i="53"/>
  <c r="F55" i="53"/>
  <c r="D55" i="53"/>
  <c r="M54" i="53"/>
  <c r="F53" i="53"/>
  <c r="D53" i="53"/>
  <c r="M52" i="53"/>
  <c r="F51" i="53"/>
  <c r="D51" i="53"/>
  <c r="M50" i="53"/>
  <c r="M49" i="53" s="1"/>
  <c r="L49" i="53"/>
  <c r="K49" i="53"/>
  <c r="J49" i="53"/>
  <c r="I49" i="53"/>
  <c r="H49" i="53"/>
  <c r="G49" i="53"/>
  <c r="F49" i="53"/>
  <c r="E49" i="53"/>
  <c r="D49" i="53"/>
  <c r="M48" i="53"/>
  <c r="M47" i="53" s="1"/>
  <c r="L47" i="53"/>
  <c r="K47" i="53"/>
  <c r="J47" i="53"/>
  <c r="I47" i="53"/>
  <c r="H47" i="53"/>
  <c r="G47" i="53"/>
  <c r="F47" i="53"/>
  <c r="E47" i="53"/>
  <c r="D47" i="53"/>
  <c r="M46" i="53"/>
  <c r="M45" i="53" s="1"/>
  <c r="L45" i="53"/>
  <c r="K45" i="53"/>
  <c r="J45" i="53"/>
  <c r="I45" i="53"/>
  <c r="H45" i="53"/>
  <c r="G45" i="53"/>
  <c r="F45" i="53"/>
  <c r="E45" i="53"/>
  <c r="D45" i="53"/>
  <c r="M44" i="53"/>
  <c r="M43" i="53" s="1"/>
  <c r="L43" i="53"/>
  <c r="K43" i="53"/>
  <c r="J43" i="53"/>
  <c r="I43" i="53"/>
  <c r="H43" i="53"/>
  <c r="G43" i="53"/>
  <c r="F43" i="53"/>
  <c r="E43" i="53"/>
  <c r="D43" i="53"/>
  <c r="M42" i="53"/>
  <c r="M41" i="53" s="1"/>
  <c r="L41" i="53"/>
  <c r="I41" i="53"/>
  <c r="H41" i="53"/>
  <c r="G41" i="53"/>
  <c r="E41" i="53"/>
  <c r="M40" i="53"/>
  <c r="M39" i="53" s="1"/>
  <c r="L39" i="53"/>
  <c r="K39" i="53"/>
  <c r="J39" i="53"/>
  <c r="I39" i="53"/>
  <c r="H39" i="53"/>
  <c r="G39" i="53"/>
  <c r="F39" i="53"/>
  <c r="E39" i="53"/>
  <c r="D39" i="53"/>
  <c r="M38" i="53"/>
  <c r="M37" i="53" s="1"/>
  <c r="L37" i="53"/>
  <c r="K37" i="53"/>
  <c r="J37" i="53"/>
  <c r="J36" i="53" s="1"/>
  <c r="I37" i="53"/>
  <c r="H37" i="53"/>
  <c r="G37" i="53"/>
  <c r="F37" i="53"/>
  <c r="E37" i="53"/>
  <c r="D37" i="53"/>
  <c r="K36" i="53"/>
  <c r="M35" i="53"/>
  <c r="M34" i="53" s="1"/>
  <c r="L34" i="53"/>
  <c r="K34" i="53"/>
  <c r="J34" i="53"/>
  <c r="I34" i="53"/>
  <c r="H34" i="53"/>
  <c r="G34" i="53"/>
  <c r="F34" i="53"/>
  <c r="E34" i="53"/>
  <c r="D34" i="53"/>
  <c r="M33" i="53"/>
  <c r="M32" i="53" s="1"/>
  <c r="L32" i="53"/>
  <c r="K32" i="53"/>
  <c r="K29" i="53" s="1"/>
  <c r="J32" i="53"/>
  <c r="I32" i="53"/>
  <c r="H32" i="53"/>
  <c r="G32" i="53"/>
  <c r="F32" i="53"/>
  <c r="E32" i="53"/>
  <c r="D32" i="53"/>
  <c r="M31" i="53"/>
  <c r="M30" i="53" s="1"/>
  <c r="L30" i="53"/>
  <c r="K30" i="53"/>
  <c r="J30" i="53"/>
  <c r="I30" i="53"/>
  <c r="H30" i="53"/>
  <c r="G30" i="53"/>
  <c r="F30" i="53"/>
  <c r="E30" i="53"/>
  <c r="D30" i="53"/>
  <c r="M27" i="53"/>
  <c r="M25" i="53"/>
  <c r="M23" i="53"/>
  <c r="M22" i="53"/>
  <c r="M21" i="53" s="1"/>
  <c r="K21" i="53"/>
  <c r="J21" i="53"/>
  <c r="F21" i="53"/>
  <c r="E21" i="53"/>
  <c r="M20" i="53"/>
  <c r="M19" i="53" s="1"/>
  <c r="L19" i="53"/>
  <c r="K19" i="53"/>
  <c r="J19" i="53"/>
  <c r="I19" i="53"/>
  <c r="H19" i="53"/>
  <c r="G19" i="53"/>
  <c r="F19" i="53"/>
  <c r="E19" i="53"/>
  <c r="D19" i="53"/>
  <c r="M18" i="53"/>
  <c r="M17" i="53" s="1"/>
  <c r="L17" i="53"/>
  <c r="K17" i="53"/>
  <c r="J17" i="53"/>
  <c r="I17" i="53"/>
  <c r="H17" i="53"/>
  <c r="G17" i="53"/>
  <c r="F17" i="53"/>
  <c r="E17" i="53"/>
  <c r="D17" i="53"/>
  <c r="M16" i="53"/>
  <c r="M15" i="53" s="1"/>
  <c r="L15" i="53"/>
  <c r="K15" i="53"/>
  <c r="J15" i="53"/>
  <c r="I15" i="53"/>
  <c r="H15" i="53"/>
  <c r="G15" i="53"/>
  <c r="F15" i="53"/>
  <c r="E15" i="53"/>
  <c r="D15" i="53"/>
  <c r="M14" i="53"/>
  <c r="M13" i="53" s="1"/>
  <c r="L13" i="53"/>
  <c r="K13" i="53"/>
  <c r="J13" i="53"/>
  <c r="I13" i="53"/>
  <c r="H13" i="53"/>
  <c r="G13" i="53"/>
  <c r="F13" i="53"/>
  <c r="E13" i="53"/>
  <c r="D13" i="53"/>
  <c r="M12" i="53"/>
  <c r="M11" i="53" s="1"/>
  <c r="L11" i="53"/>
  <c r="K11" i="53"/>
  <c r="J11" i="53"/>
  <c r="I11" i="53"/>
  <c r="H11" i="53"/>
  <c r="G11" i="53"/>
  <c r="F11" i="53"/>
  <c r="E11" i="53"/>
  <c r="D11" i="53"/>
  <c r="M9" i="53"/>
  <c r="M8" i="53" s="1"/>
  <c r="M7" i="53" s="1"/>
  <c r="L8" i="53"/>
  <c r="L7" i="53" s="1"/>
  <c r="K8" i="53"/>
  <c r="K7" i="53" s="1"/>
  <c r="J8" i="53"/>
  <c r="J7" i="53" s="1"/>
  <c r="I8" i="53"/>
  <c r="I7" i="53" s="1"/>
  <c r="H8" i="53"/>
  <c r="H7" i="53" s="1"/>
  <c r="G8" i="53"/>
  <c r="G7" i="53" s="1"/>
  <c r="F8" i="53"/>
  <c r="F7" i="53" s="1"/>
  <c r="E8" i="53"/>
  <c r="E7" i="53" s="1"/>
  <c r="D8" i="53"/>
  <c r="D7" i="53" s="1"/>
  <c r="D62" i="54" l="1"/>
  <c r="D64" i="54" s="1"/>
  <c r="K62" i="54"/>
  <c r="K64" i="54" s="1"/>
  <c r="M53" i="53"/>
  <c r="M51" i="53"/>
  <c r="K10" i="53"/>
  <c r="D10" i="53"/>
  <c r="F10" i="53"/>
  <c r="D29" i="53"/>
  <c r="F62" i="54"/>
  <c r="F64" i="54" s="1"/>
  <c r="E62" i="54"/>
  <c r="E64" i="54" s="1"/>
  <c r="M36" i="54"/>
  <c r="M62" i="54" s="1"/>
  <c r="N36" i="54" s="1"/>
  <c r="L62" i="54"/>
  <c r="L64" i="54" s="1"/>
  <c r="J62" i="54"/>
  <c r="J64" i="54" s="1"/>
  <c r="I62" i="54"/>
  <c r="I64" i="54" s="1"/>
  <c r="H62" i="54"/>
  <c r="H64" i="54" s="1"/>
  <c r="G62" i="54"/>
  <c r="G64" i="54" s="1"/>
  <c r="J10" i="53"/>
  <c r="L29" i="53"/>
  <c r="L10" i="53"/>
  <c r="H29" i="53"/>
  <c r="G29" i="53"/>
  <c r="G10" i="53"/>
  <c r="H10" i="53"/>
  <c r="E10" i="53"/>
  <c r="D36" i="53"/>
  <c r="L36" i="53"/>
  <c r="H36" i="53"/>
  <c r="I36" i="53"/>
  <c r="G36" i="53"/>
  <c r="F36" i="53"/>
  <c r="M55" i="53"/>
  <c r="M36" i="53" s="1"/>
  <c r="E36" i="53"/>
  <c r="J29" i="53"/>
  <c r="J60" i="53" s="1"/>
  <c r="J62" i="53" s="1"/>
  <c r="I29" i="53"/>
  <c r="F29" i="53"/>
  <c r="E29" i="53"/>
  <c r="K60" i="53"/>
  <c r="K62" i="53" s="1"/>
  <c r="I10" i="53"/>
  <c r="M10" i="53"/>
  <c r="M29" i="53"/>
  <c r="D60" i="53" l="1"/>
  <c r="D62" i="53" s="1"/>
  <c r="L60" i="53"/>
  <c r="L62" i="53" s="1"/>
  <c r="N62" i="54"/>
  <c r="N10" i="54"/>
  <c r="N29" i="54"/>
  <c r="N59" i="54"/>
  <c r="N7" i="54"/>
  <c r="H60" i="53"/>
  <c r="H62" i="53" s="1"/>
  <c r="G60" i="53"/>
  <c r="G62" i="53" s="1"/>
  <c r="E60" i="53"/>
  <c r="E62" i="53" s="1"/>
  <c r="I60" i="53"/>
  <c r="I62" i="53" s="1"/>
  <c r="F60" i="53"/>
  <c r="F62" i="53" s="1"/>
  <c r="M60" i="53"/>
  <c r="N60" i="53" s="1"/>
  <c r="M59" i="52"/>
  <c r="M58" i="52" s="1"/>
  <c r="M57" i="52" s="1"/>
  <c r="L58" i="52"/>
  <c r="K58" i="52"/>
  <c r="J58" i="52"/>
  <c r="J57" i="52" s="1"/>
  <c r="I58" i="52"/>
  <c r="I57" i="52" s="1"/>
  <c r="H58" i="52"/>
  <c r="H57" i="52" s="1"/>
  <c r="G58" i="52"/>
  <c r="G57" i="52" s="1"/>
  <c r="F58" i="52"/>
  <c r="F57" i="52" s="1"/>
  <c r="E58" i="52"/>
  <c r="E57" i="52" s="1"/>
  <c r="L57" i="52"/>
  <c r="K57" i="52"/>
  <c r="M56" i="52"/>
  <c r="I55" i="52"/>
  <c r="H55" i="52"/>
  <c r="F55" i="52"/>
  <c r="D55" i="52"/>
  <c r="M54" i="52"/>
  <c r="F53" i="52"/>
  <c r="D53" i="52"/>
  <c r="M53" i="52" s="1"/>
  <c r="M52" i="52"/>
  <c r="F51" i="52"/>
  <c r="D51" i="52"/>
  <c r="M50" i="52"/>
  <c r="M49" i="52" s="1"/>
  <c r="L49" i="52"/>
  <c r="K49" i="52"/>
  <c r="J49" i="52"/>
  <c r="I49" i="52"/>
  <c r="H49" i="52"/>
  <c r="G49" i="52"/>
  <c r="F49" i="52"/>
  <c r="E49" i="52"/>
  <c r="D49" i="52"/>
  <c r="M48" i="52"/>
  <c r="M47" i="52" s="1"/>
  <c r="L47" i="52"/>
  <c r="K47" i="52"/>
  <c r="J47" i="52"/>
  <c r="I47" i="52"/>
  <c r="H47" i="52"/>
  <c r="G47" i="52"/>
  <c r="F47" i="52"/>
  <c r="E47" i="52"/>
  <c r="D47" i="52"/>
  <c r="M46" i="52"/>
  <c r="M45" i="52" s="1"/>
  <c r="L45" i="52"/>
  <c r="K45" i="52"/>
  <c r="J45" i="52"/>
  <c r="I45" i="52"/>
  <c r="H45" i="52"/>
  <c r="G45" i="52"/>
  <c r="F45" i="52"/>
  <c r="E45" i="52"/>
  <c r="D45" i="52"/>
  <c r="M44" i="52"/>
  <c r="M43" i="52" s="1"/>
  <c r="L43" i="52"/>
  <c r="K43" i="52"/>
  <c r="J43" i="52"/>
  <c r="I43" i="52"/>
  <c r="H43" i="52"/>
  <c r="G43" i="52"/>
  <c r="F43" i="52"/>
  <c r="E43" i="52"/>
  <c r="D43" i="52"/>
  <c r="M42" i="52"/>
  <c r="M41" i="52" s="1"/>
  <c r="L41" i="52"/>
  <c r="I41" i="52"/>
  <c r="H41" i="52"/>
  <c r="G41" i="52"/>
  <c r="E41" i="52"/>
  <c r="M40" i="52"/>
  <c r="M39" i="52" s="1"/>
  <c r="L39" i="52"/>
  <c r="K39" i="52"/>
  <c r="J39" i="52"/>
  <c r="I39" i="52"/>
  <c r="H39" i="52"/>
  <c r="G39" i="52"/>
  <c r="F39" i="52"/>
  <c r="E39" i="52"/>
  <c r="D39" i="52"/>
  <c r="M38" i="52"/>
  <c r="M37" i="52" s="1"/>
  <c r="L37" i="52"/>
  <c r="K37" i="52"/>
  <c r="J37" i="52"/>
  <c r="I37" i="52"/>
  <c r="H37" i="52"/>
  <c r="G37" i="52"/>
  <c r="F37" i="52"/>
  <c r="E37" i="52"/>
  <c r="D37" i="52"/>
  <c r="M35" i="52"/>
  <c r="M34" i="52" s="1"/>
  <c r="L34" i="52"/>
  <c r="K34" i="52"/>
  <c r="J34" i="52"/>
  <c r="I34" i="52"/>
  <c r="H34" i="52"/>
  <c r="G34" i="52"/>
  <c r="F34" i="52"/>
  <c r="E34" i="52"/>
  <c r="D34" i="52"/>
  <c r="M33" i="52"/>
  <c r="M32" i="52" s="1"/>
  <c r="L32" i="52"/>
  <c r="K32" i="52"/>
  <c r="J32" i="52"/>
  <c r="I32" i="52"/>
  <c r="H32" i="52"/>
  <c r="G32" i="52"/>
  <c r="F32" i="52"/>
  <c r="E32" i="52"/>
  <c r="D32" i="52"/>
  <c r="M31" i="52"/>
  <c r="M30" i="52" s="1"/>
  <c r="L30" i="52"/>
  <c r="K30" i="52"/>
  <c r="J30" i="52"/>
  <c r="I30" i="52"/>
  <c r="H30" i="52"/>
  <c r="G30" i="52"/>
  <c r="F30" i="52"/>
  <c r="E30" i="52"/>
  <c r="D30" i="52"/>
  <c r="M27" i="52"/>
  <c r="M25" i="52"/>
  <c r="M23" i="52"/>
  <c r="M22" i="52"/>
  <c r="M21" i="52" s="1"/>
  <c r="K21" i="52"/>
  <c r="J21" i="52"/>
  <c r="F21" i="52"/>
  <c r="E21" i="52"/>
  <c r="M20" i="52"/>
  <c r="M19" i="52" s="1"/>
  <c r="L19" i="52"/>
  <c r="K19" i="52"/>
  <c r="J19" i="52"/>
  <c r="I19" i="52"/>
  <c r="H19" i="52"/>
  <c r="G19" i="52"/>
  <c r="F19" i="52"/>
  <c r="E19" i="52"/>
  <c r="D19" i="52"/>
  <c r="M18" i="52"/>
  <c r="M17" i="52" s="1"/>
  <c r="L17" i="52"/>
  <c r="K17" i="52"/>
  <c r="J17" i="52"/>
  <c r="I17" i="52"/>
  <c r="H17" i="52"/>
  <c r="G17" i="52"/>
  <c r="F17" i="52"/>
  <c r="E17" i="52"/>
  <c r="D17" i="52"/>
  <c r="M16" i="52"/>
  <c r="M15" i="52" s="1"/>
  <c r="L15" i="52"/>
  <c r="K15" i="52"/>
  <c r="J15" i="52"/>
  <c r="I15" i="52"/>
  <c r="H15" i="52"/>
  <c r="G15" i="52"/>
  <c r="F15" i="52"/>
  <c r="E15" i="52"/>
  <c r="D15" i="52"/>
  <c r="M14" i="52"/>
  <c r="M13" i="52" s="1"/>
  <c r="L13" i="52"/>
  <c r="K13" i="52"/>
  <c r="J13" i="52"/>
  <c r="I13" i="52"/>
  <c r="H13" i="52"/>
  <c r="G13" i="52"/>
  <c r="F13" i="52"/>
  <c r="E13" i="52"/>
  <c r="D13" i="52"/>
  <c r="M12" i="52"/>
  <c r="M11" i="52" s="1"/>
  <c r="L11" i="52"/>
  <c r="K11" i="52"/>
  <c r="J11" i="52"/>
  <c r="I11" i="52"/>
  <c r="H11" i="52"/>
  <c r="G11" i="52"/>
  <c r="F11" i="52"/>
  <c r="E11" i="52"/>
  <c r="D11" i="52"/>
  <c r="M9" i="52"/>
  <c r="M8" i="52" s="1"/>
  <c r="M7" i="52" s="1"/>
  <c r="L8" i="52"/>
  <c r="L7" i="52" s="1"/>
  <c r="K8" i="52"/>
  <c r="J8" i="52"/>
  <c r="J7" i="52" s="1"/>
  <c r="I8" i="52"/>
  <c r="I7" i="52" s="1"/>
  <c r="H8" i="52"/>
  <c r="H7" i="52" s="1"/>
  <c r="G8" i="52"/>
  <c r="G7" i="52" s="1"/>
  <c r="F8" i="52"/>
  <c r="F7" i="52" s="1"/>
  <c r="E8" i="52"/>
  <c r="E7" i="52" s="1"/>
  <c r="D8" i="52"/>
  <c r="D7" i="52" s="1"/>
  <c r="K7" i="52"/>
  <c r="J10" i="52" l="1"/>
  <c r="D29" i="52"/>
  <c r="J36" i="52"/>
  <c r="M51" i="52"/>
  <c r="E10" i="52"/>
  <c r="I10" i="52"/>
  <c r="F29" i="52"/>
  <c r="K36" i="52"/>
  <c r="H10" i="52"/>
  <c r="L10" i="52"/>
  <c r="G10" i="52"/>
  <c r="K10" i="52"/>
  <c r="D36" i="52"/>
  <c r="N57" i="53"/>
  <c r="N36" i="53"/>
  <c r="N29" i="53"/>
  <c r="N7" i="53"/>
  <c r="N10" i="53"/>
  <c r="L36" i="52"/>
  <c r="L29" i="52"/>
  <c r="I29" i="52"/>
  <c r="F10" i="52"/>
  <c r="H29" i="52"/>
  <c r="E29" i="52"/>
  <c r="M55" i="52"/>
  <c r="M36" i="52" s="1"/>
  <c r="H36" i="52"/>
  <c r="H60" i="52" s="1"/>
  <c r="H62" i="52" s="1"/>
  <c r="I36" i="52"/>
  <c r="G36" i="52"/>
  <c r="F36" i="52"/>
  <c r="E36" i="52"/>
  <c r="E60" i="52" s="1"/>
  <c r="E62" i="52" s="1"/>
  <c r="J29" i="52"/>
  <c r="K29" i="52"/>
  <c r="G29" i="52"/>
  <c r="M29" i="52"/>
  <c r="K60" i="52"/>
  <c r="K62" i="52" s="1"/>
  <c r="M10" i="52"/>
  <c r="D10" i="52"/>
  <c r="D60" i="52"/>
  <c r="D62" i="52" s="1"/>
  <c r="I55" i="51"/>
  <c r="H55" i="51"/>
  <c r="J60" i="52" l="1"/>
  <c r="J62" i="52" s="1"/>
  <c r="I60" i="52"/>
  <c r="I62" i="52" s="1"/>
  <c r="F60" i="52"/>
  <c r="F62" i="52" s="1"/>
  <c r="L60" i="52"/>
  <c r="L62" i="52" s="1"/>
  <c r="G60" i="52"/>
  <c r="G62" i="52" s="1"/>
  <c r="M60" i="52"/>
  <c r="M59" i="51"/>
  <c r="M58" i="51" s="1"/>
  <c r="M57" i="51" s="1"/>
  <c r="L58" i="51"/>
  <c r="L57" i="51" s="1"/>
  <c r="K58" i="51"/>
  <c r="K57" i="51" s="1"/>
  <c r="J58" i="51"/>
  <c r="J57" i="51" s="1"/>
  <c r="I58" i="51"/>
  <c r="I57" i="51" s="1"/>
  <c r="H58" i="51"/>
  <c r="H57" i="51" s="1"/>
  <c r="G58" i="51"/>
  <c r="G57" i="51" s="1"/>
  <c r="F58" i="51"/>
  <c r="F57" i="51" s="1"/>
  <c r="E58" i="51"/>
  <c r="E57" i="51" s="1"/>
  <c r="M56" i="51"/>
  <c r="F55" i="51"/>
  <c r="D55" i="51"/>
  <c r="M54" i="51"/>
  <c r="F53" i="51"/>
  <c r="D53" i="51"/>
  <c r="M52" i="51"/>
  <c r="F51" i="51"/>
  <c r="D51" i="51"/>
  <c r="M51" i="51" s="1"/>
  <c r="M50" i="51"/>
  <c r="M49" i="51" s="1"/>
  <c r="L49" i="51"/>
  <c r="K49" i="51"/>
  <c r="J49" i="51"/>
  <c r="I49" i="51"/>
  <c r="H49" i="51"/>
  <c r="G49" i="51"/>
  <c r="F49" i="51"/>
  <c r="E49" i="51"/>
  <c r="D49" i="51"/>
  <c r="M48" i="51"/>
  <c r="M47" i="51" s="1"/>
  <c r="L47" i="51"/>
  <c r="K47" i="51"/>
  <c r="J47" i="51"/>
  <c r="I47" i="51"/>
  <c r="H47" i="51"/>
  <c r="G47" i="51"/>
  <c r="F47" i="51"/>
  <c r="E47" i="51"/>
  <c r="D47" i="51"/>
  <c r="M46" i="51"/>
  <c r="M45" i="51" s="1"/>
  <c r="L45" i="51"/>
  <c r="K45" i="51"/>
  <c r="J45" i="51"/>
  <c r="I45" i="51"/>
  <c r="H45" i="51"/>
  <c r="G45" i="51"/>
  <c r="F45" i="51"/>
  <c r="E45" i="51"/>
  <c r="D45" i="51"/>
  <c r="M44" i="51"/>
  <c r="M43" i="51" s="1"/>
  <c r="L43" i="51"/>
  <c r="K43" i="51"/>
  <c r="J43" i="51"/>
  <c r="I43" i="51"/>
  <c r="H43" i="51"/>
  <c r="G43" i="51"/>
  <c r="F43" i="51"/>
  <c r="E43" i="51"/>
  <c r="D43" i="51"/>
  <c r="M42" i="51"/>
  <c r="M41" i="51" s="1"/>
  <c r="L41" i="51"/>
  <c r="I41" i="51"/>
  <c r="H41" i="51"/>
  <c r="G41" i="51"/>
  <c r="E41" i="51"/>
  <c r="M40" i="51"/>
  <c r="M39" i="51" s="1"/>
  <c r="L39" i="51"/>
  <c r="K39" i="51"/>
  <c r="J39" i="51"/>
  <c r="I39" i="51"/>
  <c r="H39" i="51"/>
  <c r="G39" i="51"/>
  <c r="F39" i="51"/>
  <c r="E39" i="51"/>
  <c r="D39" i="51"/>
  <c r="M38" i="51"/>
  <c r="M37" i="51" s="1"/>
  <c r="L37" i="51"/>
  <c r="K37" i="51"/>
  <c r="J37" i="51"/>
  <c r="I37" i="51"/>
  <c r="H37" i="51"/>
  <c r="G37" i="51"/>
  <c r="F37" i="51"/>
  <c r="E37" i="51"/>
  <c r="D37" i="51"/>
  <c r="M35" i="51"/>
  <c r="M34" i="51" s="1"/>
  <c r="L34" i="51"/>
  <c r="K34" i="51"/>
  <c r="J34" i="51"/>
  <c r="I34" i="51"/>
  <c r="H34" i="51"/>
  <c r="G34" i="51"/>
  <c r="F34" i="51"/>
  <c r="E34" i="51"/>
  <c r="D34" i="51"/>
  <c r="M33" i="51"/>
  <c r="M32" i="51" s="1"/>
  <c r="L32" i="51"/>
  <c r="K32" i="51"/>
  <c r="J32" i="51"/>
  <c r="I32" i="51"/>
  <c r="H32" i="51"/>
  <c r="G32" i="51"/>
  <c r="F32" i="51"/>
  <c r="E32" i="51"/>
  <c r="D32" i="51"/>
  <c r="M31" i="51"/>
  <c r="M30" i="51" s="1"/>
  <c r="L30" i="51"/>
  <c r="K30" i="51"/>
  <c r="J30" i="51"/>
  <c r="I30" i="51"/>
  <c r="H30" i="51"/>
  <c r="G30" i="51"/>
  <c r="F30" i="51"/>
  <c r="E30" i="51"/>
  <c r="D30" i="51"/>
  <c r="M27" i="51"/>
  <c r="M25" i="51"/>
  <c r="M23" i="51"/>
  <c r="M22" i="51"/>
  <c r="M21" i="51" s="1"/>
  <c r="K21" i="51"/>
  <c r="J21" i="51"/>
  <c r="F21" i="51"/>
  <c r="E21" i="51"/>
  <c r="M20" i="51"/>
  <c r="M19" i="51" s="1"/>
  <c r="L19" i="51"/>
  <c r="K19" i="51"/>
  <c r="J19" i="51"/>
  <c r="I19" i="51"/>
  <c r="H19" i="51"/>
  <c r="G19" i="51"/>
  <c r="F19" i="51"/>
  <c r="E19" i="51"/>
  <c r="D19" i="51"/>
  <c r="M18" i="51"/>
  <c r="M17" i="51" s="1"/>
  <c r="L17" i="51"/>
  <c r="K17" i="51"/>
  <c r="J17" i="51"/>
  <c r="I17" i="51"/>
  <c r="H17" i="51"/>
  <c r="G17" i="51"/>
  <c r="F17" i="51"/>
  <c r="E17" i="51"/>
  <c r="D17" i="51"/>
  <c r="M16" i="51"/>
  <c r="M15" i="51" s="1"/>
  <c r="L15" i="51"/>
  <c r="K15" i="51"/>
  <c r="J15" i="51"/>
  <c r="I15" i="51"/>
  <c r="H15" i="51"/>
  <c r="G15" i="51"/>
  <c r="F15" i="51"/>
  <c r="E15" i="51"/>
  <c r="D15" i="51"/>
  <c r="M14" i="51"/>
  <c r="M13" i="51" s="1"/>
  <c r="L13" i="51"/>
  <c r="K13" i="51"/>
  <c r="J13" i="51"/>
  <c r="I13" i="51"/>
  <c r="H13" i="51"/>
  <c r="G13" i="51"/>
  <c r="F13" i="51"/>
  <c r="E13" i="51"/>
  <c r="D13" i="51"/>
  <c r="M12" i="51"/>
  <c r="M11" i="51" s="1"/>
  <c r="L11" i="51"/>
  <c r="K11" i="51"/>
  <c r="J11" i="51"/>
  <c r="J10" i="51" s="1"/>
  <c r="I11" i="51"/>
  <c r="H11" i="51"/>
  <c r="G11" i="51"/>
  <c r="F11" i="51"/>
  <c r="E11" i="51"/>
  <c r="D11" i="51"/>
  <c r="M9" i="51"/>
  <c r="M8" i="51" s="1"/>
  <c r="M7" i="51" s="1"/>
  <c r="L8" i="51"/>
  <c r="L7" i="51" s="1"/>
  <c r="K8" i="51"/>
  <c r="J8" i="51"/>
  <c r="J7" i="51" s="1"/>
  <c r="I8" i="51"/>
  <c r="I7" i="51" s="1"/>
  <c r="H8" i="51"/>
  <c r="H7" i="51" s="1"/>
  <c r="G8" i="51"/>
  <c r="G7" i="51" s="1"/>
  <c r="F8" i="51"/>
  <c r="F7" i="51" s="1"/>
  <c r="E8" i="51"/>
  <c r="E7" i="51" s="1"/>
  <c r="D8" i="51"/>
  <c r="D7" i="51" s="1"/>
  <c r="K7" i="51"/>
  <c r="D36" i="51" l="1"/>
  <c r="J36" i="51"/>
  <c r="D29" i="51"/>
  <c r="K36" i="51"/>
  <c r="M53" i="51"/>
  <c r="N36" i="52"/>
  <c r="N57" i="52"/>
  <c r="E10" i="51"/>
  <c r="I10" i="51"/>
  <c r="N60" i="52"/>
  <c r="N10" i="52"/>
  <c r="N29" i="52"/>
  <c r="N7" i="52"/>
  <c r="F29" i="51"/>
  <c r="L10" i="51"/>
  <c r="K10" i="51"/>
  <c r="L36" i="51"/>
  <c r="L29" i="51"/>
  <c r="H36" i="51"/>
  <c r="H29" i="51"/>
  <c r="H10" i="51"/>
  <c r="I36" i="51"/>
  <c r="G36" i="51"/>
  <c r="M55" i="51"/>
  <c r="F36" i="51"/>
  <c r="E36" i="51"/>
  <c r="K29" i="51"/>
  <c r="J29" i="51"/>
  <c r="J60" i="51" s="1"/>
  <c r="J62" i="51" s="1"/>
  <c r="I29" i="51"/>
  <c r="G29" i="51"/>
  <c r="E29" i="51"/>
  <c r="G10" i="51"/>
  <c r="F10" i="51"/>
  <c r="D10" i="51"/>
  <c r="D60" i="51" s="1"/>
  <c r="D62" i="51" s="1"/>
  <c r="M10" i="51"/>
  <c r="M29" i="51"/>
  <c r="M59" i="50"/>
  <c r="M58" i="50" s="1"/>
  <c r="M57" i="50" s="1"/>
  <c r="F58" i="50"/>
  <c r="F57" i="50" s="1"/>
  <c r="G58" i="50"/>
  <c r="G57" i="50" s="1"/>
  <c r="H58" i="50"/>
  <c r="H57" i="50" s="1"/>
  <c r="I58" i="50"/>
  <c r="I57" i="50" s="1"/>
  <c r="J58" i="50"/>
  <c r="J57" i="50" s="1"/>
  <c r="K58" i="50"/>
  <c r="K57" i="50" s="1"/>
  <c r="L58" i="50"/>
  <c r="L57" i="50" s="1"/>
  <c r="E58" i="50"/>
  <c r="E57" i="50" s="1"/>
  <c r="M36" i="51" l="1"/>
  <c r="K60" i="51"/>
  <c r="K62" i="51" s="1"/>
  <c r="L60" i="51"/>
  <c r="L62" i="51" s="1"/>
  <c r="I60" i="51"/>
  <c r="I62" i="51" s="1"/>
  <c r="H60" i="51"/>
  <c r="H62" i="51" s="1"/>
  <c r="G60" i="51"/>
  <c r="G62" i="51" s="1"/>
  <c r="E60" i="51"/>
  <c r="E62" i="51" s="1"/>
  <c r="F60" i="51"/>
  <c r="F62" i="51" s="1"/>
  <c r="M60" i="51"/>
  <c r="K17" i="50"/>
  <c r="L17" i="50"/>
  <c r="M56" i="50"/>
  <c r="F55" i="50"/>
  <c r="D55" i="50"/>
  <c r="M54" i="50"/>
  <c r="F53" i="50"/>
  <c r="D53" i="50"/>
  <c r="M52" i="50"/>
  <c r="F51" i="50"/>
  <c r="D51" i="50"/>
  <c r="M50" i="50"/>
  <c r="M49" i="50" s="1"/>
  <c r="L49" i="50"/>
  <c r="K49" i="50"/>
  <c r="J49" i="50"/>
  <c r="I49" i="50"/>
  <c r="H49" i="50"/>
  <c r="G49" i="50"/>
  <c r="F49" i="50"/>
  <c r="E49" i="50"/>
  <c r="D49" i="50"/>
  <c r="M48" i="50"/>
  <c r="M47" i="50" s="1"/>
  <c r="L47" i="50"/>
  <c r="K47" i="50"/>
  <c r="J47" i="50"/>
  <c r="I47" i="50"/>
  <c r="H47" i="50"/>
  <c r="G47" i="50"/>
  <c r="F47" i="50"/>
  <c r="E47" i="50"/>
  <c r="D47" i="50"/>
  <c r="M46" i="50"/>
  <c r="M45" i="50" s="1"/>
  <c r="L45" i="50"/>
  <c r="K45" i="50"/>
  <c r="J45" i="50"/>
  <c r="I45" i="50"/>
  <c r="H45" i="50"/>
  <c r="G45" i="50"/>
  <c r="F45" i="50"/>
  <c r="E45" i="50"/>
  <c r="D45" i="50"/>
  <c r="M44" i="50"/>
  <c r="M43" i="50" s="1"/>
  <c r="L43" i="50"/>
  <c r="K43" i="50"/>
  <c r="J43" i="50"/>
  <c r="I43" i="50"/>
  <c r="H43" i="50"/>
  <c r="G43" i="50"/>
  <c r="F43" i="50"/>
  <c r="E43" i="50"/>
  <c r="D43" i="50"/>
  <c r="M42" i="50"/>
  <c r="M41" i="50" s="1"/>
  <c r="L41" i="50"/>
  <c r="I41" i="50"/>
  <c r="H41" i="50"/>
  <c r="G41" i="50"/>
  <c r="E41" i="50"/>
  <c r="M40" i="50"/>
  <c r="M39" i="50" s="1"/>
  <c r="L39" i="50"/>
  <c r="K39" i="50"/>
  <c r="J39" i="50"/>
  <c r="I39" i="50"/>
  <c r="H39" i="50"/>
  <c r="G39" i="50"/>
  <c r="F39" i="50"/>
  <c r="E39" i="50"/>
  <c r="D39" i="50"/>
  <c r="M38" i="50"/>
  <c r="M37" i="50" s="1"/>
  <c r="L37" i="50"/>
  <c r="K37" i="50"/>
  <c r="J37" i="50"/>
  <c r="I37" i="50"/>
  <c r="H37" i="50"/>
  <c r="G37" i="50"/>
  <c r="F37" i="50"/>
  <c r="E37" i="50"/>
  <c r="D37" i="50"/>
  <c r="M35" i="50"/>
  <c r="M34" i="50" s="1"/>
  <c r="L34" i="50"/>
  <c r="K34" i="50"/>
  <c r="J34" i="50"/>
  <c r="I34" i="50"/>
  <c r="H34" i="50"/>
  <c r="G34" i="50"/>
  <c r="F34" i="50"/>
  <c r="E34" i="50"/>
  <c r="D34" i="50"/>
  <c r="M33" i="50"/>
  <c r="M32" i="50" s="1"/>
  <c r="L32" i="50"/>
  <c r="K32" i="50"/>
  <c r="J32" i="50"/>
  <c r="I32" i="50"/>
  <c r="H32" i="50"/>
  <c r="G32" i="50"/>
  <c r="F32" i="50"/>
  <c r="E32" i="50"/>
  <c r="D32" i="50"/>
  <c r="M31" i="50"/>
  <c r="M30" i="50" s="1"/>
  <c r="L30" i="50"/>
  <c r="K30" i="50"/>
  <c r="J30" i="50"/>
  <c r="I30" i="50"/>
  <c r="H30" i="50"/>
  <c r="G30" i="50"/>
  <c r="F30" i="50"/>
  <c r="E30" i="50"/>
  <c r="D30" i="50"/>
  <c r="M27" i="50"/>
  <c r="M25" i="50"/>
  <c r="M23" i="50"/>
  <c r="M22" i="50"/>
  <c r="M21" i="50" s="1"/>
  <c r="K21" i="50"/>
  <c r="J21" i="50"/>
  <c r="F21" i="50"/>
  <c r="E21" i="50"/>
  <c r="M20" i="50"/>
  <c r="M19" i="50" s="1"/>
  <c r="L19" i="50"/>
  <c r="K19" i="50"/>
  <c r="J19" i="50"/>
  <c r="I19" i="50"/>
  <c r="H19" i="50"/>
  <c r="G19" i="50"/>
  <c r="F19" i="50"/>
  <c r="E19" i="50"/>
  <c r="D19" i="50"/>
  <c r="M18" i="50"/>
  <c r="M17" i="50" s="1"/>
  <c r="J17" i="50"/>
  <c r="I17" i="50"/>
  <c r="H17" i="50"/>
  <c r="G17" i="50"/>
  <c r="F17" i="50"/>
  <c r="E17" i="50"/>
  <c r="D17" i="50"/>
  <c r="M16" i="50"/>
  <c r="M15" i="50" s="1"/>
  <c r="L15" i="50"/>
  <c r="K15" i="50"/>
  <c r="J15" i="50"/>
  <c r="I15" i="50"/>
  <c r="H15" i="50"/>
  <c r="G15" i="50"/>
  <c r="F15" i="50"/>
  <c r="E15" i="50"/>
  <c r="D15" i="50"/>
  <c r="M14" i="50"/>
  <c r="M13" i="50" s="1"/>
  <c r="L13" i="50"/>
  <c r="K13" i="50"/>
  <c r="J13" i="50"/>
  <c r="I13" i="50"/>
  <c r="H13" i="50"/>
  <c r="G13" i="50"/>
  <c r="F13" i="50"/>
  <c r="E13" i="50"/>
  <c r="D13" i="50"/>
  <c r="M12" i="50"/>
  <c r="M11" i="50" s="1"/>
  <c r="L11" i="50"/>
  <c r="K11" i="50"/>
  <c r="J11" i="50"/>
  <c r="I11" i="50"/>
  <c r="H11" i="50"/>
  <c r="G11" i="50"/>
  <c r="F11" i="50"/>
  <c r="E11" i="50"/>
  <c r="D11" i="50"/>
  <c r="M9" i="50"/>
  <c r="M8" i="50" s="1"/>
  <c r="M7" i="50" s="1"/>
  <c r="L8" i="50"/>
  <c r="L7" i="50" s="1"/>
  <c r="K8" i="50"/>
  <c r="K7" i="50" s="1"/>
  <c r="J8" i="50"/>
  <c r="J7" i="50" s="1"/>
  <c r="I8" i="50"/>
  <c r="I7" i="50" s="1"/>
  <c r="H8" i="50"/>
  <c r="H7" i="50" s="1"/>
  <c r="G8" i="50"/>
  <c r="G7" i="50" s="1"/>
  <c r="F8" i="50"/>
  <c r="F7" i="50" s="1"/>
  <c r="E8" i="50"/>
  <c r="E7" i="50" s="1"/>
  <c r="D8" i="50"/>
  <c r="D7" i="50" s="1"/>
  <c r="N36" i="51" l="1"/>
  <c r="N57" i="51"/>
  <c r="M55" i="50"/>
  <c r="N60" i="51"/>
  <c r="N7" i="51"/>
  <c r="N10" i="51"/>
  <c r="N29" i="51"/>
  <c r="K29" i="50"/>
  <c r="G29" i="50"/>
  <c r="F10" i="50"/>
  <c r="J10" i="50"/>
  <c r="H10" i="50"/>
  <c r="E10" i="50"/>
  <c r="I10" i="50"/>
  <c r="F29" i="50"/>
  <c r="K10" i="50"/>
  <c r="D29" i="50"/>
  <c r="H29" i="50"/>
  <c r="M51" i="50"/>
  <c r="M53" i="50"/>
  <c r="G10" i="50"/>
  <c r="K36" i="50"/>
  <c r="J36" i="50"/>
  <c r="L10" i="50"/>
  <c r="L29" i="50"/>
  <c r="I29" i="50"/>
  <c r="J29" i="50"/>
  <c r="L36" i="50"/>
  <c r="H36" i="50"/>
  <c r="F36" i="50"/>
  <c r="E36" i="50"/>
  <c r="G36" i="50"/>
  <c r="I36" i="50"/>
  <c r="D36" i="50"/>
  <c r="E29" i="50"/>
  <c r="M29" i="50"/>
  <c r="D10" i="50"/>
  <c r="M10" i="50"/>
  <c r="M9" i="49"/>
  <c r="M56" i="49"/>
  <c r="F55" i="49"/>
  <c r="D55" i="49"/>
  <c r="M54" i="49"/>
  <c r="F53" i="49"/>
  <c r="D53" i="49"/>
  <c r="D51" i="49"/>
  <c r="I41" i="49"/>
  <c r="L41" i="49"/>
  <c r="H41" i="49"/>
  <c r="G41" i="49"/>
  <c r="M42" i="49"/>
  <c r="M41" i="49" s="1"/>
  <c r="E41" i="49"/>
  <c r="K60" i="50" l="1"/>
  <c r="M55" i="49"/>
  <c r="E60" i="50"/>
  <c r="D60" i="50"/>
  <c r="F60" i="50"/>
  <c r="M36" i="50"/>
  <c r="M60" i="50" s="1"/>
  <c r="N57" i="50" s="1"/>
  <c r="J60" i="50"/>
  <c r="I60" i="50"/>
  <c r="I62" i="50" s="1"/>
  <c r="L60" i="50"/>
  <c r="L62" i="50" s="1"/>
  <c r="H60" i="50"/>
  <c r="H62" i="50" s="1"/>
  <c r="G60" i="50"/>
  <c r="G62" i="50" s="1"/>
  <c r="D62" i="50"/>
  <c r="K62" i="50"/>
  <c r="E62" i="50"/>
  <c r="M53" i="49"/>
  <c r="J62" i="50" l="1"/>
  <c r="F62" i="50"/>
  <c r="N36" i="50"/>
  <c r="N60" i="50"/>
  <c r="N29" i="50"/>
  <c r="N7" i="50"/>
  <c r="N10" i="50"/>
  <c r="K21" i="49"/>
  <c r="M38" i="49"/>
  <c r="M37" i="49" s="1"/>
  <c r="M35" i="49"/>
  <c r="M34" i="49" s="1"/>
  <c r="M33" i="49"/>
  <c r="M32" i="49" s="1"/>
  <c r="M31" i="49"/>
  <c r="M30" i="49" s="1"/>
  <c r="M22" i="49"/>
  <c r="M21" i="49" s="1"/>
  <c r="M20" i="49"/>
  <c r="M19" i="49" s="1"/>
  <c r="M18" i="49"/>
  <c r="M17" i="49" s="1"/>
  <c r="M16" i="49"/>
  <c r="M15" i="49" s="1"/>
  <c r="M14" i="49"/>
  <c r="M13" i="49" s="1"/>
  <c r="M12" i="49"/>
  <c r="M11" i="49" s="1"/>
  <c r="M8" i="49"/>
  <c r="M7" i="49" s="1"/>
  <c r="L8" i="49"/>
  <c r="L7" i="49" s="1"/>
  <c r="K8" i="49"/>
  <c r="K7" i="49" s="1"/>
  <c r="J8" i="49"/>
  <c r="J7" i="49" s="1"/>
  <c r="I8" i="49"/>
  <c r="I7" i="49" s="1"/>
  <c r="H8" i="49"/>
  <c r="H7" i="49" s="1"/>
  <c r="G8" i="49"/>
  <c r="G7" i="49" s="1"/>
  <c r="F8" i="49"/>
  <c r="F7" i="49" s="1"/>
  <c r="E8" i="49"/>
  <c r="E7" i="49" s="1"/>
  <c r="D8" i="49"/>
  <c r="D7" i="49" s="1"/>
  <c r="E21" i="49"/>
  <c r="M52" i="49"/>
  <c r="F51" i="49"/>
  <c r="M50" i="49"/>
  <c r="M49" i="49" s="1"/>
  <c r="L49" i="49"/>
  <c r="K49" i="49"/>
  <c r="J49" i="49"/>
  <c r="I49" i="49"/>
  <c r="H49" i="49"/>
  <c r="G49" i="49"/>
  <c r="F49" i="49"/>
  <c r="E49" i="49"/>
  <c r="D49" i="49"/>
  <c r="M48" i="49"/>
  <c r="M47" i="49" s="1"/>
  <c r="L47" i="49"/>
  <c r="K47" i="49"/>
  <c r="J47" i="49"/>
  <c r="I47" i="49"/>
  <c r="H47" i="49"/>
  <c r="G47" i="49"/>
  <c r="F47" i="49"/>
  <c r="E47" i="49"/>
  <c r="D47" i="49"/>
  <c r="M46" i="49"/>
  <c r="M45" i="49" s="1"/>
  <c r="L45" i="49"/>
  <c r="K45" i="49"/>
  <c r="J45" i="49"/>
  <c r="I45" i="49"/>
  <c r="H45" i="49"/>
  <c r="G45" i="49"/>
  <c r="F45" i="49"/>
  <c r="E45" i="49"/>
  <c r="D45" i="49"/>
  <c r="M44" i="49"/>
  <c r="M43" i="49" s="1"/>
  <c r="L43" i="49"/>
  <c r="K43" i="49"/>
  <c r="J43" i="49"/>
  <c r="I43" i="49"/>
  <c r="H43" i="49"/>
  <c r="G43" i="49"/>
  <c r="F43" i="49"/>
  <c r="E43" i="49"/>
  <c r="D43" i="49"/>
  <c r="M40" i="49"/>
  <c r="M39" i="49" s="1"/>
  <c r="L39" i="49"/>
  <c r="K39" i="49"/>
  <c r="J39" i="49"/>
  <c r="I39" i="49"/>
  <c r="H39" i="49"/>
  <c r="G39" i="49"/>
  <c r="F39" i="49"/>
  <c r="E39" i="49"/>
  <c r="D39" i="49"/>
  <c r="L37" i="49"/>
  <c r="K37" i="49"/>
  <c r="J37" i="49"/>
  <c r="I37" i="49"/>
  <c r="H37" i="49"/>
  <c r="G37" i="49"/>
  <c r="G36" i="49" s="1"/>
  <c r="F37" i="49"/>
  <c r="E37" i="49"/>
  <c r="E36" i="49" s="1"/>
  <c r="D37" i="49"/>
  <c r="L34" i="49"/>
  <c r="K34" i="49"/>
  <c r="J34" i="49"/>
  <c r="I34" i="49"/>
  <c r="H34" i="49"/>
  <c r="G34" i="49"/>
  <c r="F34" i="49"/>
  <c r="E34" i="49"/>
  <c r="D34" i="49"/>
  <c r="L32" i="49"/>
  <c r="K32" i="49"/>
  <c r="J32" i="49"/>
  <c r="I32" i="49"/>
  <c r="H32" i="49"/>
  <c r="G32" i="49"/>
  <c r="F32" i="49"/>
  <c r="E32" i="49"/>
  <c r="D32" i="49"/>
  <c r="L30" i="49"/>
  <c r="K30" i="49"/>
  <c r="J30" i="49"/>
  <c r="I30" i="49"/>
  <c r="H30" i="49"/>
  <c r="G30" i="49"/>
  <c r="F30" i="49"/>
  <c r="E30" i="49"/>
  <c r="D30" i="49"/>
  <c r="M27" i="49"/>
  <c r="M25" i="49"/>
  <c r="M23" i="49"/>
  <c r="J21" i="49"/>
  <c r="F21" i="49"/>
  <c r="L19" i="49"/>
  <c r="K19" i="49"/>
  <c r="J19" i="49"/>
  <c r="I19" i="49"/>
  <c r="H19" i="49"/>
  <c r="G19" i="49"/>
  <c r="F19" i="49"/>
  <c r="E19" i="49"/>
  <c r="D19" i="49"/>
  <c r="L17" i="49"/>
  <c r="K17" i="49"/>
  <c r="J17" i="49"/>
  <c r="I17" i="49"/>
  <c r="H17" i="49"/>
  <c r="G17" i="49"/>
  <c r="F17" i="49"/>
  <c r="E17" i="49"/>
  <c r="D17" i="49"/>
  <c r="L15" i="49"/>
  <c r="K15" i="49"/>
  <c r="J15" i="49"/>
  <c r="I15" i="49"/>
  <c r="H15" i="49"/>
  <c r="G15" i="49"/>
  <c r="F15" i="49"/>
  <c r="E15" i="49"/>
  <c r="D15" i="49"/>
  <c r="L13" i="49"/>
  <c r="K13" i="49"/>
  <c r="J13" i="49"/>
  <c r="I13" i="49"/>
  <c r="H13" i="49"/>
  <c r="G13" i="49"/>
  <c r="F13" i="49"/>
  <c r="E13" i="49"/>
  <c r="D13" i="49"/>
  <c r="L11" i="49"/>
  <c r="K11" i="49"/>
  <c r="J11" i="49"/>
  <c r="I11" i="49"/>
  <c r="H11" i="49"/>
  <c r="G11" i="49"/>
  <c r="F11" i="49"/>
  <c r="E11" i="49"/>
  <c r="D11" i="49"/>
  <c r="J36" i="49" l="1"/>
  <c r="D36" i="49"/>
  <c r="H36" i="49"/>
  <c r="L36" i="49"/>
  <c r="K36" i="49"/>
  <c r="I36" i="49"/>
  <c r="M51" i="49"/>
  <c r="M36" i="49" s="1"/>
  <c r="F36" i="49"/>
  <c r="D29" i="49"/>
  <c r="L29" i="49"/>
  <c r="J29" i="49"/>
  <c r="H29" i="49"/>
  <c r="F29" i="49"/>
  <c r="H10" i="49"/>
  <c r="G29" i="49"/>
  <c r="J10" i="49"/>
  <c r="K10" i="49"/>
  <c r="I10" i="49"/>
  <c r="G10" i="49"/>
  <c r="D10" i="49"/>
  <c r="L10" i="49"/>
  <c r="F10" i="49"/>
  <c r="K29" i="49"/>
  <c r="I29" i="49"/>
  <c r="E29" i="49"/>
  <c r="M29" i="49"/>
  <c r="M10" i="49"/>
  <c r="E10" i="49"/>
  <c r="M57" i="49" l="1"/>
  <c r="D57" i="49"/>
  <c r="D59" i="49" s="1"/>
  <c r="H57" i="49"/>
  <c r="H59" i="49" s="1"/>
  <c r="G57" i="49"/>
  <c r="G59" i="49" s="1"/>
  <c r="L57" i="49"/>
  <c r="L59" i="49" s="1"/>
  <c r="I57" i="49"/>
  <c r="I59" i="49" s="1"/>
  <c r="K57" i="49"/>
  <c r="F57" i="49"/>
  <c r="J57" i="49"/>
  <c r="J59" i="49" s="1"/>
  <c r="E57" i="49"/>
  <c r="E59" i="49" s="1"/>
  <c r="K59" i="49" l="1"/>
  <c r="F59" i="49"/>
  <c r="N36" i="49"/>
  <c r="N57" i="49"/>
  <c r="N7" i="49"/>
  <c r="N29" i="49"/>
  <c r="N10" i="49"/>
</calcChain>
</file>

<file path=xl/sharedStrings.xml><?xml version="1.0" encoding="utf-8"?>
<sst xmlns="http://schemas.openxmlformats.org/spreadsheetml/2006/main" count="2417" uniqueCount="350">
  <si>
    <t>Inversiones de los Fondos de Pensiones en USD$</t>
  </si>
  <si>
    <t xml:space="preserve"> RD$</t>
  </si>
  <si>
    <t>Sub-Sector Económico / Emisor</t>
  </si>
  <si>
    <t>Clasificación de Riesgo</t>
  </si>
  <si>
    <t>Atlántico</t>
  </si>
  <si>
    <t>Crecer</t>
  </si>
  <si>
    <t>JMMB-BDI</t>
  </si>
  <si>
    <t>Popular</t>
  </si>
  <si>
    <t>Reservas</t>
  </si>
  <si>
    <t>Siembra</t>
  </si>
  <si>
    <t>Banco Central-Reparto Individualizado</t>
  </si>
  <si>
    <t>Reservas-Reparto Individualizado</t>
  </si>
  <si>
    <t>Fondo de Solidaridad Social</t>
  </si>
  <si>
    <t xml:space="preserve">Total </t>
  </si>
  <si>
    <t>Valor de Mercado</t>
  </si>
  <si>
    <t>Participación</t>
  </si>
  <si>
    <t>Sector Gobierno Central</t>
  </si>
  <si>
    <t/>
  </si>
  <si>
    <t xml:space="preserve">  Ministerio de Hacienda</t>
  </si>
  <si>
    <t xml:space="preserve">    Bonos de Hacienda</t>
  </si>
  <si>
    <t>AAA</t>
  </si>
  <si>
    <t>Bancos Comerciales y de Servicios Múltiples</t>
  </si>
  <si>
    <t xml:space="preserve">    Certificados de Depósito</t>
  </si>
  <si>
    <t>C-1</t>
  </si>
  <si>
    <t xml:space="preserve">  Banco Santa Cruz</t>
  </si>
  <si>
    <t>C-2</t>
  </si>
  <si>
    <t xml:space="preserve">  Banco de Reservas</t>
  </si>
  <si>
    <t xml:space="preserve">  Scotiabank</t>
  </si>
  <si>
    <t xml:space="preserve">  Banco Popular</t>
  </si>
  <si>
    <t xml:space="preserve">  Banesco</t>
  </si>
  <si>
    <t>Citibank</t>
  </si>
  <si>
    <t>Banco Santa Cruz</t>
  </si>
  <si>
    <t>Empresas Privadas</t>
  </si>
  <si>
    <t xml:space="preserve">  Consorcio Energético Punta Cana-Macao</t>
  </si>
  <si>
    <t xml:space="preserve">    Bonos Empresas</t>
  </si>
  <si>
    <t xml:space="preserve">AA </t>
  </si>
  <si>
    <t xml:space="preserve">  Dominican Power Partners</t>
  </si>
  <si>
    <t>AA</t>
  </si>
  <si>
    <t xml:space="preserve">A  </t>
  </si>
  <si>
    <t>Fondos de Inversión</t>
  </si>
  <si>
    <t xml:space="preserve">  Fondo Cerrado de Desarrollo de Sociedades GAM Energía</t>
  </si>
  <si>
    <t xml:space="preserve">   Cuotas de fondos cerrados de inversión</t>
  </si>
  <si>
    <t>BBB</t>
  </si>
  <si>
    <t xml:space="preserve">  Fondo Cerrado de Desarrollo de Sociedades GAM II</t>
  </si>
  <si>
    <t xml:space="preserve">  Fondo de Inversión Cerrado Inmobiliario Excel I</t>
  </si>
  <si>
    <t xml:space="preserve">    Cuotas de fondos cerrados de inversión</t>
  </si>
  <si>
    <t xml:space="preserve">  Fondo de Inversión Cerrado Inmobiliario Excel II</t>
  </si>
  <si>
    <t xml:space="preserve">  Fondo de Inversión Cerrado Renta Inmobiliaria Dólares Popular</t>
  </si>
  <si>
    <t xml:space="preserve">  Fondo de Inversión Cerrado Inmobiliario Universal I</t>
  </si>
  <si>
    <t xml:space="preserve">  JMMB Fondo de Inversión Cerrado Inmobiliario</t>
  </si>
  <si>
    <t>TOTAL INVERSIONES</t>
  </si>
  <si>
    <t>CARTERA DE INVERSIONES</t>
  </si>
  <si>
    <t>PARTICIPACIÓN</t>
  </si>
  <si>
    <t>TOTAL CARTERA INVERSIONES</t>
  </si>
  <si>
    <t>Al 31 de Enero 2022</t>
  </si>
  <si>
    <t xml:space="preserve">  Empresa Generadora de Electricidad ITABO, S.A.</t>
  </si>
  <si>
    <t xml:space="preserve">  Fondo Cerrado de Desarrollo de Sociedades GAM I</t>
  </si>
  <si>
    <t xml:space="preserve">  Banco BDI</t>
  </si>
  <si>
    <t xml:space="preserve">  Banco LAFISE</t>
  </si>
  <si>
    <t xml:space="preserve">  JMMB Fondo de Inversión Cerrado Inmobiliario II</t>
  </si>
  <si>
    <t xml:space="preserve">  JMMB Fondo de Inversión Cerrado Desarrollo de Sociedades Energía Sostenible</t>
  </si>
  <si>
    <t>Al 28 de Febrero 2022</t>
  </si>
  <si>
    <t>Fideicomisos de Oferta Pública</t>
  </si>
  <si>
    <t>A</t>
  </si>
  <si>
    <t xml:space="preserve">     Valores representativos de deuda emitidos por Fideicomisos de oferta pública</t>
  </si>
  <si>
    <t xml:space="preserve">  Fondo Cerrado Inmobiliario GAM I</t>
  </si>
  <si>
    <t xml:space="preserve">  Fideicomiso de Oferta Pública de Valores Larimar I</t>
  </si>
  <si>
    <t>Al 31 de Marzo 2022</t>
  </si>
  <si>
    <t>Al 30 de Abril 2022</t>
  </si>
  <si>
    <t>Al 31 de Mayo 2022</t>
  </si>
  <si>
    <t>Al 30 de Junio 2022</t>
  </si>
  <si>
    <t>Fondo de Inversion Cerrado de Desarrollo BHD Fondos I</t>
  </si>
  <si>
    <t>Al 31 de Julio 2022</t>
  </si>
  <si>
    <t>Al 31 de Agosto 2022</t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</si>
  <si>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 xml:space="preserve"> No incluye inversiones de los fondos complementarios ni del fondo del INABIMA.</t>
    </r>
  </si>
  <si>
    <t>Al 30 de Septiembre 2022</t>
  </si>
  <si>
    <t>Al 31 de Octubre 2022</t>
  </si>
  <si>
    <t>Fondo Inmobiliario de Inversión Cerrado de Desarrollo BHD Fondos I</t>
  </si>
  <si>
    <t>Al 30 de Noviembre 2022</t>
  </si>
  <si>
    <t>-</t>
  </si>
  <si>
    <t>1,972,411,323.16</t>
  </si>
  <si>
    <t>23,594,092,798.28</t>
  </si>
  <si>
    <t>514,411,600.30</t>
  </si>
  <si>
    <t>57,410,063,755.16</t>
  </si>
  <si>
    <t>23,332,399,880.50</t>
  </si>
  <si>
    <t>38,076,931,280.28</t>
  </si>
  <si>
    <t>1,500,495,346.94</t>
  </si>
  <si>
    <t>2,975,485,181.74</t>
  </si>
  <si>
    <t>4,904,385,103.86</t>
  </si>
  <si>
    <t>154,280,676,270.22</t>
  </si>
  <si>
    <t>22,078,902.55</t>
  </si>
  <si>
    <t>32,340,898.35</t>
  </si>
  <si>
    <t>285,505,554.57</t>
  </si>
  <si>
    <t>277,122,649.90</t>
  </si>
  <si>
    <t>682,632,334.80</t>
  </si>
  <si>
    <t>29,746,715.88</t>
  </si>
  <si>
    <t>125,641,984.64</t>
  </si>
  <si>
    <t>210,779,691.16</t>
  </si>
  <si>
    <t>1,665,848,731.85</t>
  </si>
  <si>
    <t xml:space="preserve">  Banco de Reservas de la República Dominicana</t>
  </si>
  <si>
    <t>408,752,593.54</t>
  </si>
  <si>
    <t>1,233,986,107.60</t>
  </si>
  <si>
    <t xml:space="preserve">  Banco Múltiple Lafise</t>
  </si>
  <si>
    <t>28,401,518.03</t>
  </si>
  <si>
    <t xml:space="preserve">  Banco Popular Dominicano</t>
  </si>
  <si>
    <t>273,879,741.26</t>
  </si>
  <si>
    <t xml:space="preserve">  Banesco Banco Múltiple</t>
  </si>
  <si>
    <t>3,939,380.32</t>
  </si>
  <si>
    <t>129,581,364.96</t>
  </si>
  <si>
    <t>2,324,961,152.01</t>
  </si>
  <si>
    <t>39,883,333.39</t>
  </si>
  <si>
    <t>3,157,042,066.44</t>
  </si>
  <si>
    <t>1,085,624,963.03</t>
  </si>
  <si>
    <t>3,487,083,393.77</t>
  </si>
  <si>
    <t>123,351,402.81</t>
  </si>
  <si>
    <t>238,062,279.92</t>
  </si>
  <si>
    <t>646,764,564.02</t>
  </si>
  <si>
    <t>11,102,773,155.39</t>
  </si>
  <si>
    <t>491,815,287.80</t>
  </si>
  <si>
    <t>1,079,827,063.25</t>
  </si>
  <si>
    <t>494,561,908.99</t>
  </si>
  <si>
    <t>1,311,201,167.03</t>
  </si>
  <si>
    <t>91,666,780.41</t>
  </si>
  <si>
    <t>12,868,235.44</t>
  </si>
  <si>
    <t>177,933,352.56</t>
  </si>
  <si>
    <t>3,659,873,795.48</t>
  </si>
  <si>
    <t>1,375,858,025.19</t>
  </si>
  <si>
    <t>2,077,215,003.19</t>
  </si>
  <si>
    <t>488,952,836.24</t>
  </si>
  <si>
    <t>1,718,201,516.07</t>
  </si>
  <si>
    <t>15,262,048.99</t>
  </si>
  <si>
    <t>108,593,972.19</t>
  </si>
  <si>
    <t>454,754,719.96</t>
  </si>
  <si>
    <t>6,238,838,121.83</t>
  </si>
  <si>
    <t xml:space="preserve">  Empresa Generadora de Electricidad ITABO, S. A. </t>
  </si>
  <si>
    <t>457,287,839.02</t>
  </si>
  <si>
    <t>102,110,217.80</t>
  </si>
  <si>
    <t>457,680,710.67</t>
  </si>
  <si>
    <t>16,422,573.41</t>
  </si>
  <si>
    <t>116,600,072.29</t>
  </si>
  <si>
    <t>14,076,491.50</t>
  </si>
  <si>
    <t>1,204,061,238.08</t>
  </si>
  <si>
    <t>Fideicomiso de Oferta Publica</t>
  </si>
  <si>
    <t>264,278,799.88</t>
  </si>
  <si>
    <t>115,621,814.13</t>
  </si>
  <si>
    <t>495,522,428.14</t>
  </si>
  <si>
    <t xml:space="preserve">    Valores representativos de deuda emitidos por Fideicomisos de oferta pública</t>
  </si>
  <si>
    <t>169,884,093.93</t>
  </si>
  <si>
    <t>8,311,403,960.30</t>
  </si>
  <si>
    <t>168,901,545.91</t>
  </si>
  <si>
    <t>10,119,163,832.00</t>
  </si>
  <si>
    <t>4,790,759,101.25</t>
  </si>
  <si>
    <t>5,447,976,797.51</t>
  </si>
  <si>
    <t>1,613,076,082.15</t>
  </si>
  <si>
    <t>30,621,165,413.05</t>
  </si>
  <si>
    <t>3,259,381,867.16</t>
  </si>
  <si>
    <t>3,556,206,571.16</t>
  </si>
  <si>
    <t>1,857,683,281.49</t>
  </si>
  <si>
    <t>2,419,642,948.07</t>
  </si>
  <si>
    <t>886,206,677.54</t>
  </si>
  <si>
    <t>11,979,121,345.42</t>
  </si>
  <si>
    <t>2,897,518,346.05</t>
  </si>
  <si>
    <t>1,240,184,880.72</t>
  </si>
  <si>
    <t>1,240,184,880.71</t>
  </si>
  <si>
    <t>1,189,833,374.56</t>
  </si>
  <si>
    <t>271,402,059.30</t>
  </si>
  <si>
    <t>6,839,123,541.34</t>
  </si>
  <si>
    <t>221,440,525.80</t>
  </si>
  <si>
    <t>310,016,736.12</t>
  </si>
  <si>
    <t>531,457,261.92</t>
  </si>
  <si>
    <t xml:space="preserve">  Fondo de Inversión Cerrado Inmobiliario BHD Fondos I</t>
  </si>
  <si>
    <t>109,175,979.41</t>
  </si>
  <si>
    <t>136,222,237.42</t>
  </si>
  <si>
    <t>174,503,669.11</t>
  </si>
  <si>
    <t>310,725,906.53</t>
  </si>
  <si>
    <t>112,655,713.97</t>
  </si>
  <si>
    <t>280,700,195.66</t>
  </si>
  <si>
    <t>393,355,909.63</t>
  </si>
  <si>
    <t>1,413,528,254.43</t>
  </si>
  <si>
    <t>1,404,818,380.99</t>
  </si>
  <si>
    <t>552,992,707.49</t>
  </si>
  <si>
    <t>968,987,521.90</t>
  </si>
  <si>
    <t>280,963,676.20</t>
  </si>
  <si>
    <t>4,621,290,541.01</t>
  </si>
  <si>
    <t>740,975,492.66</t>
  </si>
  <si>
    <t>2,135,645,180.26</t>
  </si>
  <si>
    <t>112,611,184.84</t>
  </si>
  <si>
    <t>2,989,231,857.76</t>
  </si>
  <si>
    <t>1,782,308,818.87</t>
  </si>
  <si>
    <t xml:space="preserve">  JMMB Fondo Cerrado Inmobiliario</t>
  </si>
  <si>
    <t>57,228,379.96</t>
  </si>
  <si>
    <t xml:space="preserve">  JMMB Fondo de Inversion Cerrado de Desarrollo de Sociedades de Energía Sostenible</t>
  </si>
  <si>
    <t>98,599,747.41</t>
  </si>
  <si>
    <t>279,748,108.43</t>
  </si>
  <si>
    <t>559,496,216.86</t>
  </si>
  <si>
    <t>937,844,072.70</t>
  </si>
  <si>
    <t xml:space="preserve">  JMMB Fondo de Inversion Cerrado Inmobiliario II</t>
  </si>
  <si>
    <t>70,301,798.50</t>
  </si>
  <si>
    <t>TOTAL</t>
  </si>
  <si>
    <t>2,142,295,417.09</t>
  </si>
  <si>
    <t>34,252,536,813.14</t>
  </si>
  <si>
    <t>755,537,377.95</t>
  </si>
  <si>
    <t>70,971,775,208.17</t>
  </si>
  <si>
    <t>29,750,185,394.56</t>
  </si>
  <si>
    <t>47,694,623,806.36</t>
  </si>
  <si>
    <t>1,769,215,279.76</t>
  </si>
  <si>
    <t>3,339,189,446.30</t>
  </si>
  <si>
    <t>7,490,627,255.32</t>
  </si>
  <si>
    <t>198,165,985,998.65</t>
  </si>
  <si>
    <t>10,748,075,262.79</t>
  </si>
  <si>
    <t>199,325,779,374.68</t>
  </si>
  <si>
    <t>6,279,378,782.30</t>
  </si>
  <si>
    <t>284,505,043,809.01</t>
  </si>
  <si>
    <t>142,292,604,440.59</t>
  </si>
  <si>
    <t>175,951,104,338.75</t>
  </si>
  <si>
    <t>19,510,883,366.55</t>
  </si>
  <si>
    <t>25,565,074,725.74</t>
  </si>
  <si>
    <t>60,888,843,164.07</t>
  </si>
  <si>
    <t>933,144,888,546.25</t>
  </si>
  <si>
    <t>PARTICIPACION</t>
  </si>
  <si>
    <t xml:space="preserve">  Fideicomiso de Oferta Pública de Valores Larimar</t>
  </si>
  <si>
    <t xml:space="preserve">  Fondo de Inversión Cerrado de Desarrollo BHD Fondos I</t>
  </si>
  <si>
    <t xml:space="preserve">  Fondo de Inversión Cerrado Inmobiliario GAM I</t>
  </si>
  <si>
    <t>2,174,767,285.50</t>
  </si>
  <si>
    <t>23,733,405,244.74</t>
  </si>
  <si>
    <t>611,745,357.05</t>
  </si>
  <si>
    <t>58,924,014,292.99</t>
  </si>
  <si>
    <t>23,987,501,090.59</t>
  </si>
  <si>
    <t>38,989,512,986.39</t>
  </si>
  <si>
    <t>1,548,839,932.03</t>
  </si>
  <si>
    <t>3,474,149,688.67</t>
  </si>
  <si>
    <t>5,022,494,592.42</t>
  </si>
  <si>
    <t>1,038,557,285.17</t>
  </si>
  <si>
    <t>757,824,020.13</t>
  </si>
  <si>
    <t>2,999,045.23</t>
  </si>
  <si>
    <t>629,619,327.42</t>
  </si>
  <si>
    <t>1,080,801.82</t>
  </si>
  <si>
    <t>2,005,949.18</t>
  </si>
  <si>
    <t xml:space="preserve">  Banco Múltiple BDI</t>
  </si>
  <si>
    <t>2,858,795.02</t>
  </si>
  <si>
    <t xml:space="preserve">  Banco Múltiple Santa Cruz</t>
  </si>
  <si>
    <t>119,778,309.56</t>
  </si>
  <si>
    <t>29,982,484.10</t>
  </si>
  <si>
    <t>261,710,304.32</t>
  </si>
  <si>
    <t>411,471,097.98</t>
  </si>
  <si>
    <t>114,967,705.71</t>
  </si>
  <si>
    <t>10,076,723.16</t>
  </si>
  <si>
    <t>RD$</t>
  </si>
  <si>
    <t>122,777,354.79</t>
  </si>
  <si>
    <t>744,587,033.13</t>
  </si>
  <si>
    <t>31,063,285.92</t>
  </si>
  <si>
    <t>263,716,253.50</t>
  </si>
  <si>
    <t>2,388,236,648.37</t>
  </si>
  <si>
    <t>40,634,107.45</t>
  </si>
  <si>
    <t>3,248,708,382.86</t>
  </si>
  <si>
    <t>1,116,091,782.37</t>
  </si>
  <si>
    <t>3,588,174,928.77</t>
  </si>
  <si>
    <t>127,021,884.09</t>
  </si>
  <si>
    <t>245,691,773.51</t>
  </si>
  <si>
    <t>665,371,051.85</t>
  </si>
  <si>
    <t>505,724,394.48</t>
  </si>
  <si>
    <t>1,111,628,896.77</t>
  </si>
  <si>
    <t>508,529,182.85</t>
  </si>
  <si>
    <t>1,349,419,171.81</t>
  </si>
  <si>
    <t>94,532,518.62</t>
  </si>
  <si>
    <t>13,277,758.21</t>
  </si>
  <si>
    <t>183,211,137.80</t>
  </si>
  <si>
    <t>3,766,323,060.54</t>
  </si>
  <si>
    <t>1,416,617,933.25</t>
  </si>
  <si>
    <t>2,137,079,486.09</t>
  </si>
  <si>
    <t>502,833,815.81</t>
  </si>
  <si>
    <t>1,767,441,726.84</t>
  </si>
  <si>
    <t>15,757,649.34</t>
  </si>
  <si>
    <t>112,120,287.92</t>
  </si>
  <si>
    <t>467,818,443.08</t>
  </si>
  <si>
    <t>465,894,320.64</t>
  </si>
  <si>
    <t>104,728,783.71</t>
  </si>
  <si>
    <t>471,314,030.12</t>
  </si>
  <si>
    <t>16,731,716.13</t>
  </si>
  <si>
    <t>120,293,727.38</t>
  </si>
  <si>
    <t>14,341,470.97</t>
  </si>
  <si>
    <t>1,233,938,156.40</t>
  </si>
  <si>
    <t>272,870,782.85</t>
  </si>
  <si>
    <t>119,380,801.45</t>
  </si>
  <si>
    <t>511,632,385.75</t>
  </si>
  <si>
    <t>221,602,730.03</t>
  </si>
  <si>
    <t>8,982,636,590.10</t>
  </si>
  <si>
    <t>286,793,431.20</t>
  </si>
  <si>
    <t>10,637,571,212.92</t>
  </si>
  <si>
    <t>5,272,760,373.53</t>
  </si>
  <si>
    <t>6,125,742,536.51</t>
  </si>
  <si>
    <t>1,681,813,856.12</t>
  </si>
  <si>
    <t>3,649,598,614.62</t>
  </si>
  <si>
    <t>3,674,832,465.81</t>
  </si>
  <si>
    <t>2,201,061,323.02</t>
  </si>
  <si>
    <t>2,950,645,477.59</t>
  </si>
  <si>
    <t>915,768,250.47</t>
  </si>
  <si>
    <t>13,391,906,131.51</t>
  </si>
  <si>
    <t>3,021,551,465.33</t>
  </si>
  <si>
    <t>1,293,273,068.91</t>
  </si>
  <si>
    <t>1,240,766,182.31</t>
  </si>
  <si>
    <t>283,019,878.40</t>
  </si>
  <si>
    <t>228,225,467.15</t>
  </si>
  <si>
    <t>319,515,654.01</t>
  </si>
  <si>
    <t>45,343,965.56</t>
  </si>
  <si>
    <t>115,109,725.59</t>
  </si>
  <si>
    <t>142,150,185.25</t>
  </si>
  <si>
    <t>182,097,500.07</t>
  </si>
  <si>
    <t>116,774,392.52</t>
  </si>
  <si>
    <t>290,962,559.04</t>
  </si>
  <si>
    <t xml:space="preserve">  Fondo de Inversion Cerrado Inmobiliario GAM I</t>
  </si>
  <si>
    <t>1,513,969,910.38</t>
  </si>
  <si>
    <t>1,504,641,135.89</t>
  </si>
  <si>
    <t>592,286,936.73</t>
  </si>
  <si>
    <t>1,037,841,264.99</t>
  </si>
  <si>
    <t>300,928,227.18</t>
  </si>
  <si>
    <t>4,949,667,475.17</t>
  </si>
  <si>
    <t xml:space="preserve">  Fondo de Inversion Cerrado Inmobiliario Universal I</t>
  </si>
  <si>
    <t>797,516,599.77</t>
  </si>
  <si>
    <t>2,298,608,387.66</t>
  </si>
  <si>
    <t>121,204,129.04</t>
  </si>
  <si>
    <t>3,217,329,116.47</t>
  </si>
  <si>
    <t xml:space="preserve">  Fondo de Inversion Cerrado Renta Inmobiliaria Dólares Popular</t>
  </si>
  <si>
    <t>1,866,216,154.65</t>
  </si>
  <si>
    <t>59,484,371.95</t>
  </si>
  <si>
    <t>214,000,591.13</t>
  </si>
  <si>
    <t>288,486,978.80</t>
  </si>
  <si>
    <t>576,973,957.61</t>
  </si>
  <si>
    <t>1,079,461,527.54</t>
  </si>
  <si>
    <t>72,792,840.07</t>
  </si>
  <si>
    <t>2,399,228,810.55</t>
  </si>
  <si>
    <t>36,142,835,768.38</t>
  </si>
  <si>
    <t>939,172,895.70</t>
  </si>
  <si>
    <t>73,568,117,908.90</t>
  </si>
  <si>
    <t>30,772,001,384.13</t>
  </si>
  <si>
    <t>49,448,017,484.80</t>
  </si>
  <si>
    <t>1,826,305,903.49</t>
  </si>
  <si>
    <t>3,729,918,185.34</t>
  </si>
  <si>
    <t>7,752,776,555.34</t>
  </si>
  <si>
    <t>11,016,220,852.86</t>
  </si>
  <si>
    <t>202,841,786,149.07</t>
  </si>
  <si>
    <t>6,512,677,309.47</t>
  </si>
  <si>
    <t>289,375,165,279.43</t>
  </si>
  <si>
    <t>145,004,124,555.80</t>
  </si>
  <si>
    <t>179,222,962,094.44</t>
  </si>
  <si>
    <t>19,629,356,586.20</t>
  </si>
  <si>
    <t>26,310,353,548.67</t>
  </si>
  <si>
    <t>61,835,823,549.60</t>
  </si>
  <si>
    <t>Al 31 de diciembre 2022</t>
  </si>
  <si>
    <t>Fideicomiso de Oferta Pública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</si>
</sst>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.00_-;\-* #,##0.00_-;_-* &quot;-&quot;??_-;_-@_-"/>
    <numFmt numFmtId="165" formatCode="_(&quot;RD$&quot;* #,##0.00_);_(&quot;RD$&quot;* \(#,##0.00\);_(&quot;RD$&quot;* &quot;-&quot;??_);_(@_)"/>
    <numFmt numFmtId="166" formatCode="_(* #,##0.00_);_(* \(#,##0.00\);_(* &quot;-&quot;_);_(@_)"/>
    <numFmt numFmtId="167" formatCode="_([$€-2]* #,##0.00_);_([$€-2]* \(#,##0.00\);_([$€-2]* &quot;-&quot;??_)"/>
    <numFmt numFmtId="168" formatCode="#,##0.000000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indexed="9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rgb="FF000000"/>
      <name val="Calibri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DDDDD"/>
        <bgColor rgb="FF000000"/>
      </patternFill>
    </fill>
    <fill>
      <patternFill patternType="solid">
        <fgColor theme="0" tint="-0.14999847407452621"/>
        <bgColor rgb="FF000000"/>
      </patternFill>
    </fill>
  </fills>
  <borders count="2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906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/>
  </cellStyleXfs>
  <cellXfs count="183">
    <xf numFmtId="0" fontId="0" fillId="0" borderId="0" xfId="0"/>
    <xf numFmtId="0" fontId="6" fillId="0" borderId="0" xfId="1" applyFont="1"/>
    <xf numFmtId="0" fontId="9" fillId="4" borderId="2" xfId="1" applyFont="1" applyFill="1" applyBorder="1" applyAlignment="1">
      <alignment vertical="center" wrapText="1"/>
    </xf>
    <xf numFmtId="10" fontId="6" fillId="4" borderId="5" xfId="3" applyNumberFormat="1" applyFont="1" applyFill="1" applyBorder="1" applyAlignment="1">
      <alignment horizontal="center" vertical="center" wrapText="1"/>
    </xf>
    <xf numFmtId="10" fontId="9" fillId="4" borderId="4" xfId="3" applyNumberFormat="1" applyFont="1" applyFill="1" applyBorder="1" applyAlignment="1">
      <alignment horizontal="center" vertical="center" wrapText="1"/>
    </xf>
    <xf numFmtId="10" fontId="9" fillId="4" borderId="5" xfId="3" applyNumberFormat="1" applyFont="1" applyFill="1" applyBorder="1" applyAlignment="1">
      <alignment horizontal="center" vertical="center" wrapText="1"/>
    </xf>
    <xf numFmtId="0" fontId="6" fillId="0" borderId="0" xfId="0" applyFont="1"/>
    <xf numFmtId="43" fontId="6" fillId="0" borderId="0" xfId="903" applyFont="1"/>
    <xf numFmtId="4" fontId="6" fillId="0" borderId="0" xfId="0" applyNumberFormat="1" applyFont="1"/>
    <xf numFmtId="0" fontId="9" fillId="4" borderId="7" xfId="1" applyFont="1" applyFill="1" applyBorder="1" applyAlignment="1">
      <alignment vertical="center" wrapText="1"/>
    </xf>
    <xf numFmtId="0" fontId="6" fillId="0" borderId="8" xfId="1" applyFont="1" applyBorder="1" applyAlignment="1">
      <alignment vertical="center" wrapText="1"/>
    </xf>
    <xf numFmtId="0" fontId="8" fillId="0" borderId="8" xfId="1" applyFont="1" applyBorder="1" applyAlignment="1">
      <alignment vertical="center" wrapText="1"/>
    </xf>
    <xf numFmtId="0" fontId="8" fillId="0" borderId="8" xfId="1" applyFont="1" applyBorder="1" applyAlignment="1">
      <alignment horizontal="left" vertical="center" wrapText="1" indent="1"/>
    </xf>
    <xf numFmtId="166" fontId="6" fillId="0" borderId="0" xfId="0" applyNumberFormat="1" applyFont="1"/>
    <xf numFmtId="10" fontId="6" fillId="4" borderId="9" xfId="3" applyNumberFormat="1" applyFont="1" applyFill="1" applyBorder="1" applyAlignment="1">
      <alignment horizontal="center" vertical="center" wrapText="1"/>
    </xf>
    <xf numFmtId="10" fontId="6" fillId="4" borderId="8" xfId="3" applyNumberFormat="1" applyFont="1" applyFill="1" applyBorder="1" applyAlignment="1">
      <alignment horizontal="center" vertical="center" wrapText="1"/>
    </xf>
    <xf numFmtId="10" fontId="6" fillId="4" borderId="2" xfId="3" applyNumberFormat="1" applyFont="1" applyFill="1" applyBorder="1" applyAlignment="1">
      <alignment horizontal="center" vertical="center" wrapText="1"/>
    </xf>
    <xf numFmtId="166" fontId="9" fillId="4" borderId="10" xfId="4" applyNumberFormat="1" applyFont="1" applyFill="1" applyBorder="1" applyAlignment="1">
      <alignment horizontal="center" vertical="center" wrapText="1"/>
    </xf>
    <xf numFmtId="0" fontId="5" fillId="3" borderId="10" xfId="2" applyFont="1" applyFill="1" applyBorder="1" applyAlignment="1">
      <alignment horizontal="center" vertical="center" wrapText="1"/>
    </xf>
    <xf numFmtId="43" fontId="6" fillId="0" borderId="5" xfId="903" applyFont="1" applyFill="1" applyBorder="1" applyAlignment="1">
      <alignment horizontal="center" vertical="center" wrapText="1"/>
    </xf>
    <xf numFmtId="43" fontId="6" fillId="0" borderId="0" xfId="903" applyFont="1" applyFill="1" applyBorder="1" applyAlignment="1">
      <alignment horizontal="center" vertical="center" wrapText="1"/>
    </xf>
    <xf numFmtId="164" fontId="0" fillId="0" borderId="0" xfId="0" applyNumberFormat="1"/>
    <xf numFmtId="164" fontId="0" fillId="0" borderId="5" xfId="0" applyNumberFormat="1" applyBorder="1"/>
    <xf numFmtId="43" fontId="9" fillId="4" borderId="4" xfId="903" applyFont="1" applyFill="1" applyBorder="1" applyAlignment="1">
      <alignment horizontal="center" vertical="center" wrapText="1"/>
    </xf>
    <xf numFmtId="43" fontId="9" fillId="4" borderId="1" xfId="903" applyFont="1" applyFill="1" applyBorder="1" applyAlignment="1">
      <alignment horizontal="center" vertical="center" wrapText="1"/>
    </xf>
    <xf numFmtId="43" fontId="9" fillId="4" borderId="3" xfId="903" applyFont="1" applyFill="1" applyBorder="1" applyAlignment="1">
      <alignment horizontal="center" vertical="center" wrapText="1"/>
    </xf>
    <xf numFmtId="0" fontId="9" fillId="0" borderId="8" xfId="1" applyFont="1" applyBorder="1" applyAlignment="1">
      <alignment vertical="center" wrapText="1"/>
    </xf>
    <xf numFmtId="10" fontId="9" fillId="4" borderId="8" xfId="3" applyNumberFormat="1" applyFont="1" applyFill="1" applyBorder="1" applyAlignment="1">
      <alignment horizontal="center" vertical="center" wrapText="1"/>
    </xf>
    <xf numFmtId="43" fontId="9" fillId="0" borderId="9" xfId="903" applyFont="1" applyFill="1" applyBorder="1" applyAlignment="1">
      <alignment horizontal="center" vertical="center" wrapText="1"/>
    </xf>
    <xf numFmtId="43" fontId="9" fillId="0" borderId="11" xfId="903" applyFont="1" applyFill="1" applyBorder="1" applyAlignment="1">
      <alignment horizontal="center" vertical="center" wrapText="1"/>
    </xf>
    <xf numFmtId="0" fontId="10" fillId="0" borderId="8" xfId="1" applyFont="1" applyBorder="1" applyAlignment="1">
      <alignment vertical="center" wrapText="1"/>
    </xf>
    <xf numFmtId="43" fontId="9" fillId="0" borderId="5" xfId="903" applyFont="1" applyFill="1" applyBorder="1" applyAlignment="1">
      <alignment horizontal="center" vertical="center" wrapText="1"/>
    </xf>
    <xf numFmtId="43" fontId="9" fillId="0" borderId="0" xfId="903" applyFont="1" applyFill="1" applyBorder="1" applyAlignment="1">
      <alignment horizontal="center" vertical="center" wrapText="1"/>
    </xf>
    <xf numFmtId="0" fontId="10" fillId="0" borderId="8" xfId="1" applyFont="1" applyBorder="1" applyAlignment="1">
      <alignment horizontal="justify" vertical="justify" wrapText="1"/>
    </xf>
    <xf numFmtId="0" fontId="11" fillId="0" borderId="0" xfId="0" applyFont="1"/>
    <xf numFmtId="0" fontId="13" fillId="0" borderId="0" xfId="0" applyFont="1"/>
    <xf numFmtId="166" fontId="13" fillId="0" borderId="0" xfId="0" applyNumberFormat="1" applyFont="1"/>
    <xf numFmtId="10" fontId="6" fillId="4" borderId="6" xfId="3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43" fontId="6" fillId="0" borderId="6" xfId="903" applyFont="1" applyFill="1" applyBorder="1" applyAlignment="1">
      <alignment horizontal="center" vertical="center" wrapText="1"/>
    </xf>
    <xf numFmtId="166" fontId="9" fillId="2" borderId="9" xfId="4" applyNumberFormat="1" applyFont="1" applyFill="1" applyBorder="1" applyAlignment="1">
      <alignment horizontal="center" vertical="center" wrapText="1"/>
    </xf>
    <xf numFmtId="43" fontId="6" fillId="0" borderId="0" xfId="0" applyNumberFormat="1" applyFont="1"/>
    <xf numFmtId="0" fontId="9" fillId="0" borderId="0" xfId="0" applyFont="1"/>
    <xf numFmtId="43" fontId="9" fillId="0" borderId="0" xfId="903" applyFont="1"/>
    <xf numFmtId="43" fontId="6" fillId="0" borderId="14" xfId="903" applyFont="1" applyFill="1" applyBorder="1" applyAlignment="1">
      <alignment horizontal="center" vertical="center" wrapText="1"/>
    </xf>
    <xf numFmtId="43" fontId="9" fillId="0" borderId="14" xfId="903" applyFont="1" applyFill="1" applyBorder="1" applyAlignment="1">
      <alignment horizontal="center" vertical="center" wrapText="1"/>
    </xf>
    <xf numFmtId="164" fontId="0" fillId="0" borderId="12" xfId="0" applyNumberFormat="1" applyBorder="1"/>
    <xf numFmtId="43" fontId="13" fillId="0" borderId="0" xfId="0" applyNumberFormat="1" applyFont="1"/>
    <xf numFmtId="10" fontId="9" fillId="4" borderId="15" xfId="3" applyNumberFormat="1" applyFont="1" applyFill="1" applyBorder="1" applyAlignment="1">
      <alignment horizontal="center" vertical="center" wrapText="1"/>
    </xf>
    <xf numFmtId="10" fontId="6" fillId="4" borderId="7" xfId="3" applyNumberFormat="1" applyFont="1" applyFill="1" applyBorder="1" applyAlignment="1">
      <alignment horizontal="center" vertical="center" wrapText="1"/>
    </xf>
    <xf numFmtId="4" fontId="0" fillId="0" borderId="14" xfId="0" applyNumberFormat="1" applyBorder="1"/>
    <xf numFmtId="166" fontId="9" fillId="2" borderId="14" xfId="4" applyNumberFormat="1" applyFont="1" applyFill="1" applyBorder="1" applyAlignment="1">
      <alignment horizontal="center" vertical="center" wrapText="1"/>
    </xf>
    <xf numFmtId="166" fontId="6" fillId="2" borderId="14" xfId="4" applyNumberFormat="1" applyFont="1" applyFill="1" applyBorder="1" applyAlignment="1">
      <alignment horizontal="center" vertical="center" wrapText="1"/>
    </xf>
    <xf numFmtId="168" fontId="6" fillId="0" borderId="0" xfId="0" applyNumberFormat="1" applyFont="1"/>
    <xf numFmtId="164" fontId="6" fillId="0" borderId="0" xfId="0" applyNumberFormat="1" applyFont="1"/>
    <xf numFmtId="164" fontId="13" fillId="0" borderId="0" xfId="0" applyNumberFormat="1" applyFont="1"/>
    <xf numFmtId="4" fontId="14" fillId="0" borderId="14" xfId="0" applyNumberFormat="1" applyFont="1" applyBorder="1"/>
    <xf numFmtId="164" fontId="0" fillId="0" borderId="16" xfId="0" applyNumberFormat="1" applyBorder="1"/>
    <xf numFmtId="43" fontId="6" fillId="0" borderId="16" xfId="903" applyFont="1" applyFill="1" applyBorder="1" applyAlignment="1">
      <alignment horizontal="center" vertical="center" wrapText="1"/>
    </xf>
    <xf numFmtId="43" fontId="9" fillId="4" borderId="6" xfId="903" applyFont="1" applyFill="1" applyBorder="1" applyAlignment="1">
      <alignment horizontal="center" vertical="center" wrapText="1"/>
    </xf>
    <xf numFmtId="166" fontId="9" fillId="4" borderId="12" xfId="4" applyNumberFormat="1" applyFont="1" applyFill="1" applyBorder="1" applyAlignment="1">
      <alignment horizontal="center" vertical="center" wrapText="1"/>
    </xf>
    <xf numFmtId="43" fontId="9" fillId="0" borderId="17" xfId="903" applyFont="1" applyFill="1" applyBorder="1" applyAlignment="1">
      <alignment horizontal="center" vertical="center" wrapText="1"/>
    </xf>
    <xf numFmtId="164" fontId="0" fillId="0" borderId="18" xfId="0" applyNumberFormat="1" applyBorder="1"/>
    <xf numFmtId="43" fontId="9" fillId="0" borderId="18" xfId="903" applyFont="1" applyFill="1" applyBorder="1" applyAlignment="1">
      <alignment horizontal="center" vertical="center" wrapText="1"/>
    </xf>
    <xf numFmtId="164" fontId="0" fillId="0" borderId="19" xfId="0" applyNumberFormat="1" applyBorder="1"/>
    <xf numFmtId="43" fontId="9" fillId="4" borderId="9" xfId="903" applyFont="1" applyFill="1" applyBorder="1" applyAlignment="1">
      <alignment horizontal="center" vertical="center" wrapText="1"/>
    </xf>
    <xf numFmtId="43" fontId="9" fillId="0" borderId="16" xfId="903" applyFont="1" applyFill="1" applyBorder="1" applyAlignment="1">
      <alignment horizontal="center" vertical="center" wrapText="1"/>
    </xf>
    <xf numFmtId="43" fontId="6" fillId="0" borderId="18" xfId="903" applyFont="1" applyFill="1" applyBorder="1" applyAlignment="1">
      <alignment horizontal="center" vertical="center" wrapText="1"/>
    </xf>
    <xf numFmtId="43" fontId="6" fillId="0" borderId="19" xfId="903" applyFont="1" applyFill="1" applyBorder="1" applyAlignment="1">
      <alignment horizontal="center" vertical="center" wrapText="1"/>
    </xf>
    <xf numFmtId="43" fontId="6" fillId="0" borderId="8" xfId="903" applyFont="1" applyFill="1" applyBorder="1" applyAlignment="1">
      <alignment horizontal="center" vertical="center" wrapText="1"/>
    </xf>
    <xf numFmtId="43" fontId="9" fillId="4" borderId="0" xfId="903" applyFont="1" applyFill="1" applyBorder="1" applyAlignment="1">
      <alignment horizontal="center" vertical="center" wrapText="1"/>
    </xf>
    <xf numFmtId="166" fontId="9" fillId="4" borderId="0" xfId="4" applyNumberFormat="1" applyFont="1" applyFill="1" applyAlignment="1">
      <alignment horizontal="center" vertical="center" wrapText="1"/>
    </xf>
    <xf numFmtId="43" fontId="9" fillId="0" borderId="20" xfId="903" applyFont="1" applyFill="1" applyBorder="1" applyAlignment="1">
      <alignment horizontal="center" vertical="center" wrapText="1"/>
    </xf>
    <xf numFmtId="10" fontId="6" fillId="4" borderId="0" xfId="3" applyNumberFormat="1" applyFont="1" applyFill="1" applyBorder="1" applyAlignment="1">
      <alignment horizontal="center" vertical="center" wrapText="1"/>
    </xf>
    <xf numFmtId="0" fontId="8" fillId="0" borderId="6" xfId="1" applyFont="1" applyBorder="1" applyAlignment="1">
      <alignment vertical="center" wrapText="1"/>
    </xf>
    <xf numFmtId="10" fontId="9" fillId="4" borderId="10" xfId="904" applyNumberFormat="1" applyFont="1" applyFill="1" applyBorder="1" applyAlignment="1">
      <alignment horizontal="center" vertical="center" wrapText="1"/>
    </xf>
    <xf numFmtId="10" fontId="9" fillId="4" borderId="9" xfId="3" applyNumberFormat="1" applyFont="1" applyFill="1" applyBorder="1" applyAlignment="1">
      <alignment horizontal="center" vertical="center" wrapText="1"/>
    </xf>
    <xf numFmtId="10" fontId="9" fillId="4" borderId="6" xfId="3" applyNumberFormat="1" applyFont="1" applyFill="1" applyBorder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164" fontId="14" fillId="0" borderId="0" xfId="0" applyNumberFormat="1" applyFont="1"/>
    <xf numFmtId="164" fontId="14" fillId="0" borderId="18" xfId="0" applyNumberFormat="1" applyFont="1" applyBorder="1"/>
    <xf numFmtId="164" fontId="0" fillId="0" borderId="21" xfId="0" applyNumberFormat="1" applyBorder="1"/>
    <xf numFmtId="0" fontId="6" fillId="0" borderId="7" xfId="1" applyFont="1" applyBorder="1" applyAlignment="1">
      <alignment vertical="center" wrapText="1"/>
    </xf>
    <xf numFmtId="0" fontId="9" fillId="4" borderId="4" xfId="1" applyFont="1" applyFill="1" applyBorder="1" applyAlignment="1">
      <alignment vertical="center" wrapText="1"/>
    </xf>
    <xf numFmtId="0" fontId="15" fillId="0" borderId="0" xfId="0" applyFont="1"/>
    <xf numFmtId="10" fontId="6" fillId="4" borderId="14" xfId="3" applyNumberFormat="1" applyFont="1" applyFill="1" applyBorder="1" applyAlignment="1">
      <alignment horizontal="center" vertical="center" wrapText="1"/>
    </xf>
    <xf numFmtId="43" fontId="9" fillId="4" borderId="11" xfId="903" applyFont="1" applyFill="1" applyBorder="1" applyAlignment="1">
      <alignment horizontal="center" vertical="center" wrapText="1"/>
    </xf>
    <xf numFmtId="43" fontId="9" fillId="0" borderId="15" xfId="903" applyFont="1" applyFill="1" applyBorder="1" applyAlignment="1">
      <alignment horizontal="center" vertical="center" wrapText="1"/>
    </xf>
    <xf numFmtId="43" fontId="9" fillId="0" borderId="13" xfId="903" applyFont="1" applyFill="1" applyBorder="1" applyAlignment="1">
      <alignment horizontal="center" vertical="center" wrapText="1"/>
    </xf>
    <xf numFmtId="43" fontId="9" fillId="0" borderId="7" xfId="903" applyFont="1" applyFill="1" applyBorder="1" applyAlignment="1">
      <alignment horizontal="center" vertical="center" wrapText="1"/>
    </xf>
    <xf numFmtId="164" fontId="0" fillId="0" borderId="1" xfId="0" applyNumberFormat="1" applyBorder="1"/>
    <xf numFmtId="43" fontId="6" fillId="0" borderId="1" xfId="903" applyFont="1" applyFill="1" applyBorder="1" applyAlignment="1">
      <alignment horizontal="center" vertical="center" wrapText="1"/>
    </xf>
    <xf numFmtId="4" fontId="0" fillId="0" borderId="12" xfId="0" applyNumberFormat="1" applyBorder="1"/>
    <xf numFmtId="166" fontId="9" fillId="0" borderId="0" xfId="0" applyNumberFormat="1" applyFont="1"/>
    <xf numFmtId="10" fontId="6" fillId="0" borderId="0" xfId="904" applyNumberFormat="1" applyFont="1"/>
    <xf numFmtId="43" fontId="9" fillId="4" borderId="22" xfId="903" applyFont="1" applyFill="1" applyBorder="1" applyAlignment="1">
      <alignment horizontal="center" vertical="center" wrapText="1"/>
    </xf>
    <xf numFmtId="43" fontId="9" fillId="4" borderId="2" xfId="903" applyFont="1" applyFill="1" applyBorder="1" applyAlignment="1">
      <alignment horizontal="center" vertical="center" wrapText="1"/>
    </xf>
    <xf numFmtId="43" fontId="9" fillId="0" borderId="6" xfId="903" applyFont="1" applyFill="1" applyBorder="1" applyAlignment="1">
      <alignment horizontal="center" vertical="center" wrapText="1"/>
    </xf>
    <xf numFmtId="43" fontId="11" fillId="0" borderId="0" xfId="0" applyNumberFormat="1" applyFont="1"/>
    <xf numFmtId="0" fontId="16" fillId="5" borderId="23" xfId="0" applyFont="1" applyFill="1" applyBorder="1" applyAlignment="1">
      <alignment wrapText="1"/>
    </xf>
    <xf numFmtId="0" fontId="17" fillId="0" borderId="0" xfId="0" applyFont="1" applyAlignment="1">
      <alignment wrapText="1"/>
    </xf>
    <xf numFmtId="0" fontId="17" fillId="0" borderId="0" xfId="0" applyFont="1" applyAlignment="1">
      <alignment horizontal="right" wrapText="1"/>
    </xf>
    <xf numFmtId="0" fontId="16" fillId="5" borderId="24" xfId="0" applyFont="1" applyFill="1" applyBorder="1" applyAlignment="1">
      <alignment horizontal="center" wrapText="1"/>
    </xf>
    <xf numFmtId="0" fontId="17" fillId="5" borderId="25" xfId="0" applyFont="1" applyFill="1" applyBorder="1" applyAlignment="1">
      <alignment horizontal="center" wrapText="1"/>
    </xf>
    <xf numFmtId="0" fontId="16" fillId="5" borderId="26" xfId="0" applyFont="1" applyFill="1" applyBorder="1" applyAlignment="1">
      <alignment horizontal="right" wrapText="1"/>
    </xf>
    <xf numFmtId="0" fontId="16" fillId="5" borderId="27" xfId="0" applyFont="1" applyFill="1" applyBorder="1" applyAlignment="1">
      <alignment horizontal="right" wrapText="1"/>
    </xf>
    <xf numFmtId="0" fontId="17" fillId="0" borderId="5" xfId="0" applyFont="1" applyBorder="1" applyAlignment="1">
      <alignment horizontal="right" wrapText="1"/>
    </xf>
    <xf numFmtId="0" fontId="19" fillId="0" borderId="0" xfId="0" applyFont="1" applyAlignment="1">
      <alignment wrapText="1"/>
    </xf>
    <xf numFmtId="0" fontId="19" fillId="5" borderId="25" xfId="0" applyFont="1" applyFill="1" applyBorder="1" applyAlignment="1">
      <alignment horizontal="center" wrapText="1"/>
    </xf>
    <xf numFmtId="0" fontId="8" fillId="0" borderId="0" xfId="0" applyFont="1"/>
    <xf numFmtId="43" fontId="8" fillId="0" borderId="0" xfId="903" applyFont="1"/>
    <xf numFmtId="0" fontId="10" fillId="0" borderId="0" xfId="0" applyFont="1"/>
    <xf numFmtId="43" fontId="10" fillId="0" borderId="0" xfId="903" applyFont="1"/>
    <xf numFmtId="4" fontId="8" fillId="0" borderId="0" xfId="0" applyNumberFormat="1" applyFont="1"/>
    <xf numFmtId="0" fontId="18" fillId="0" borderId="5" xfId="0" applyFont="1" applyBorder="1" applyAlignment="1">
      <alignment horizontal="right" wrapText="1"/>
    </xf>
    <xf numFmtId="0" fontId="18" fillId="0" borderId="0" xfId="0" applyFont="1" applyAlignment="1">
      <alignment horizontal="right" wrapText="1"/>
    </xf>
    <xf numFmtId="0" fontId="18" fillId="5" borderId="22" xfId="0" applyFont="1" applyFill="1" applyBorder="1" applyAlignment="1">
      <alignment horizontal="right" wrapText="1"/>
    </xf>
    <xf numFmtId="0" fontId="18" fillId="5" borderId="26" xfId="0" applyFont="1" applyFill="1" applyBorder="1" applyAlignment="1">
      <alignment horizontal="right" wrapText="1"/>
    </xf>
    <xf numFmtId="0" fontId="11" fillId="0" borderId="0" xfId="0" applyFont="1" applyAlignment="1">
      <alignment horizontal="center"/>
    </xf>
    <xf numFmtId="10" fontId="16" fillId="6" borderId="27" xfId="0" applyNumberFormat="1" applyFont="1" applyFill="1" applyBorder="1" applyAlignment="1">
      <alignment horizontal="center" wrapText="1"/>
    </xf>
    <xf numFmtId="0" fontId="0" fillId="4" borderId="5" xfId="0" applyFill="1" applyBorder="1" applyAlignment="1">
      <alignment horizontal="center" wrapText="1"/>
    </xf>
    <xf numFmtId="10" fontId="18" fillId="6" borderId="22" xfId="0" applyNumberFormat="1" applyFont="1" applyFill="1" applyBorder="1" applyAlignment="1">
      <alignment horizontal="center" wrapText="1"/>
    </xf>
    <xf numFmtId="10" fontId="18" fillId="5" borderId="28" xfId="904" applyNumberFormat="1" applyFont="1" applyFill="1" applyBorder="1" applyAlignment="1">
      <alignment horizontal="center" wrapText="1"/>
    </xf>
    <xf numFmtId="10" fontId="18" fillId="5" borderId="26" xfId="904" applyNumberFormat="1" applyFont="1" applyFill="1" applyBorder="1" applyAlignment="1">
      <alignment horizontal="center" wrapText="1"/>
    </xf>
    <xf numFmtId="0" fontId="20" fillId="0" borderId="0" xfId="905" applyAlignment="1">
      <alignment horizontal="center" wrapText="1"/>
    </xf>
    <xf numFmtId="0" fontId="20" fillId="0" borderId="0" xfId="905" applyAlignment="1">
      <alignment wrapText="1"/>
    </xf>
    <xf numFmtId="0" fontId="16" fillId="0" borderId="0" xfId="905" applyFont="1" applyAlignment="1">
      <alignment horizontal="center" wrapText="1"/>
    </xf>
    <xf numFmtId="0" fontId="16" fillId="5" borderId="23" xfId="905" applyFont="1" applyFill="1" applyBorder="1" applyAlignment="1">
      <alignment wrapText="1"/>
    </xf>
    <xf numFmtId="0" fontId="16" fillId="0" borderId="0" xfId="905" applyFont="1" applyAlignment="1">
      <alignment wrapText="1"/>
    </xf>
    <xf numFmtId="0" fontId="16" fillId="0" borderId="0" xfId="905" applyFont="1" applyAlignment="1">
      <alignment horizontal="right" wrapText="1"/>
    </xf>
    <xf numFmtId="0" fontId="17" fillId="0" borderId="0" xfId="905" applyFont="1" applyAlignment="1">
      <alignment wrapText="1"/>
    </xf>
    <xf numFmtId="0" fontId="17" fillId="0" borderId="0" xfId="905" applyFont="1" applyAlignment="1">
      <alignment horizontal="right" wrapText="1"/>
    </xf>
    <xf numFmtId="0" fontId="16" fillId="5" borderId="24" xfId="905" applyFont="1" applyFill="1" applyBorder="1" applyAlignment="1">
      <alignment horizontal="center" wrapText="1"/>
    </xf>
    <xf numFmtId="0" fontId="16" fillId="5" borderId="25" xfId="905" applyFont="1" applyFill="1" applyBorder="1" applyAlignment="1">
      <alignment horizontal="center" wrapText="1"/>
    </xf>
    <xf numFmtId="0" fontId="17" fillId="5" borderId="25" xfId="905" applyFont="1" applyFill="1" applyBorder="1" applyAlignment="1">
      <alignment horizontal="center" wrapText="1"/>
    </xf>
    <xf numFmtId="0" fontId="16" fillId="5" borderId="26" xfId="905" applyFont="1" applyFill="1" applyBorder="1" applyAlignment="1">
      <alignment horizontal="right" wrapText="1"/>
    </xf>
    <xf numFmtId="0" fontId="16" fillId="5" borderId="27" xfId="905" applyFont="1" applyFill="1" applyBorder="1" applyAlignment="1">
      <alignment horizontal="right" wrapText="1"/>
    </xf>
    <xf numFmtId="0" fontId="16" fillId="0" borderId="5" xfId="905" applyFont="1" applyBorder="1" applyAlignment="1">
      <alignment horizontal="right" wrapText="1"/>
    </xf>
    <xf numFmtId="0" fontId="17" fillId="0" borderId="5" xfId="905" applyFont="1" applyBorder="1" applyAlignment="1">
      <alignment horizontal="right" wrapText="1"/>
    </xf>
    <xf numFmtId="0" fontId="16" fillId="5" borderId="22" xfId="905" applyFont="1" applyFill="1" applyBorder="1" applyAlignment="1">
      <alignment horizontal="right" wrapText="1"/>
    </xf>
    <xf numFmtId="0" fontId="20" fillId="4" borderId="5" xfId="905" applyFill="1" applyBorder="1" applyAlignment="1">
      <alignment wrapText="1"/>
    </xf>
    <xf numFmtId="0" fontId="17" fillId="4" borderId="5" xfId="905" applyFont="1" applyFill="1" applyBorder="1" applyAlignment="1">
      <alignment wrapText="1"/>
    </xf>
    <xf numFmtId="10" fontId="16" fillId="6" borderId="27" xfId="905" applyNumberFormat="1" applyFont="1" applyFill="1" applyBorder="1" applyAlignment="1">
      <alignment horizontal="center" wrapText="1"/>
    </xf>
    <xf numFmtId="0" fontId="20" fillId="4" borderId="5" xfId="905" applyFill="1" applyBorder="1" applyAlignment="1">
      <alignment horizontal="center" wrapText="1"/>
    </xf>
    <xf numFmtId="0" fontId="17" fillId="4" borderId="5" xfId="905" applyFont="1" applyFill="1" applyBorder="1" applyAlignment="1">
      <alignment horizontal="center" wrapText="1"/>
    </xf>
    <xf numFmtId="10" fontId="16" fillId="6" borderId="22" xfId="905" applyNumberFormat="1" applyFont="1" applyFill="1" applyBorder="1" applyAlignment="1">
      <alignment horizontal="center" wrapText="1"/>
    </xf>
    <xf numFmtId="10" fontId="16" fillId="5" borderId="28" xfId="904" applyNumberFormat="1" applyFont="1" applyFill="1" applyBorder="1" applyAlignment="1">
      <alignment horizontal="center" wrapText="1"/>
    </xf>
    <xf numFmtId="10" fontId="16" fillId="5" borderId="26" xfId="904" applyNumberFormat="1" applyFont="1" applyFill="1" applyBorder="1" applyAlignment="1">
      <alignment horizontal="center" wrapText="1"/>
    </xf>
    <xf numFmtId="10" fontId="16" fillId="5" borderId="22" xfId="904" applyNumberFormat="1" applyFont="1" applyFill="1" applyBorder="1" applyAlignment="1">
      <alignment horizontal="center" wrapText="1"/>
    </xf>
    <xf numFmtId="4" fontId="16" fillId="0" borderId="0" xfId="905" applyNumberFormat="1" applyFont="1" applyAlignment="1">
      <alignment horizontal="right" wrapText="1"/>
    </xf>
    <xf numFmtId="0" fontId="18" fillId="0" borderId="0" xfId="905" applyFont="1" applyAlignment="1">
      <alignment wrapText="1"/>
    </xf>
    <xf numFmtId="0" fontId="18" fillId="5" borderId="23" xfId="905" applyFont="1" applyFill="1" applyBorder="1" applyAlignment="1">
      <alignment wrapText="1"/>
    </xf>
    <xf numFmtId="4" fontId="17" fillId="0" borderId="0" xfId="905" applyNumberFormat="1" applyFont="1" applyAlignment="1">
      <alignment horizontal="right" wrapText="1"/>
    </xf>
    <xf numFmtId="43" fontId="17" fillId="0" borderId="0" xfId="903" applyFont="1" applyAlignment="1">
      <alignment horizontal="right" wrapText="1"/>
    </xf>
    <xf numFmtId="43" fontId="17" fillId="0" borderId="0" xfId="903" applyFont="1" applyFill="1" applyAlignment="1">
      <alignment horizontal="right" wrapText="1"/>
    </xf>
    <xf numFmtId="43" fontId="17" fillId="0" borderId="0" xfId="8" applyFont="1" applyAlignment="1">
      <alignment horizontal="right" wrapText="1"/>
    </xf>
    <xf numFmtId="43" fontId="16" fillId="0" borderId="0" xfId="905" applyNumberFormat="1" applyFont="1" applyAlignment="1">
      <alignment horizontal="right" wrapText="1"/>
    </xf>
    <xf numFmtId="4" fontId="16" fillId="5" borderId="26" xfId="905" applyNumberFormat="1" applyFont="1" applyFill="1" applyBorder="1" applyAlignment="1">
      <alignment horizontal="right" wrapText="1"/>
    </xf>
    <xf numFmtId="43" fontId="16" fillId="5" borderId="26" xfId="905" applyNumberFormat="1" applyFont="1" applyFill="1" applyBorder="1" applyAlignment="1">
      <alignment horizontal="right" wrapText="1"/>
    </xf>
    <xf numFmtId="164" fontId="20" fillId="0" borderId="0" xfId="905" applyNumberFormat="1" applyAlignment="1">
      <alignment wrapText="1"/>
    </xf>
    <xf numFmtId="0" fontId="9" fillId="4" borderId="2" xfId="1" applyFont="1" applyFill="1" applyBorder="1" applyAlignment="1">
      <alignment horizontal="center" vertical="center" wrapText="1"/>
    </xf>
    <xf numFmtId="0" fontId="9" fillId="4" borderId="10" xfId="1" applyFont="1" applyFill="1" applyBorder="1" applyAlignment="1">
      <alignment horizontal="center" vertical="center" wrapText="1"/>
    </xf>
    <xf numFmtId="10" fontId="9" fillId="4" borderId="2" xfId="904" applyNumberFormat="1" applyFont="1" applyFill="1" applyBorder="1" applyAlignment="1">
      <alignment horizontal="center" vertical="center" wrapText="1"/>
    </xf>
    <xf numFmtId="10" fontId="9" fillId="4" borderId="10" xfId="904" applyNumberFormat="1" applyFont="1" applyFill="1" applyBorder="1" applyAlignment="1">
      <alignment horizontal="center" vertical="center" wrapText="1"/>
    </xf>
    <xf numFmtId="0" fontId="5" fillId="3" borderId="13" xfId="2" applyFont="1" applyFill="1" applyBorder="1" applyAlignment="1">
      <alignment horizontal="center" vertical="center" wrapText="1"/>
    </xf>
    <xf numFmtId="0" fontId="5" fillId="3" borderId="12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6" xfId="2" applyFont="1" applyFill="1" applyBorder="1" applyAlignment="1">
      <alignment horizontal="center" vertical="center" wrapText="1"/>
    </xf>
    <xf numFmtId="0" fontId="7" fillId="3" borderId="10" xfId="2" applyFont="1" applyFill="1" applyBorder="1" applyAlignment="1">
      <alignment horizontal="center" vertical="center" wrapText="1"/>
    </xf>
    <xf numFmtId="0" fontId="7" fillId="3" borderId="4" xfId="2" applyFont="1" applyFill="1" applyBorder="1" applyAlignment="1">
      <alignment horizontal="center" vertical="center" wrapText="1"/>
    </xf>
    <xf numFmtId="10" fontId="9" fillId="4" borderId="9" xfId="3" applyNumberFormat="1" applyFont="1" applyFill="1" applyBorder="1" applyAlignment="1">
      <alignment horizontal="center" vertical="center" wrapText="1"/>
    </xf>
    <xf numFmtId="10" fontId="9" fillId="4" borderId="6" xfId="3" applyNumberFormat="1" applyFont="1" applyFill="1" applyBorder="1" applyAlignment="1">
      <alignment horizontal="center" vertical="center" wrapText="1"/>
    </xf>
    <xf numFmtId="0" fontId="9" fillId="0" borderId="0" xfId="2" applyFont="1" applyAlignment="1">
      <alignment horizontal="center" vertical="center" wrapText="1"/>
    </xf>
    <xf numFmtId="0" fontId="5" fillId="3" borderId="4" xfId="2" applyFont="1" applyFill="1" applyBorder="1" applyAlignment="1">
      <alignment horizontal="center" vertical="center" wrapText="1"/>
    </xf>
    <xf numFmtId="0" fontId="5" fillId="3" borderId="2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0" fontId="5" fillId="3" borderId="7" xfId="2" applyFont="1" applyFill="1" applyBorder="1" applyAlignment="1">
      <alignment horizontal="center" vertical="center" wrapText="1"/>
    </xf>
    <xf numFmtId="0" fontId="9" fillId="4" borderId="12" xfId="1" applyFont="1" applyFill="1" applyBorder="1" applyAlignment="1">
      <alignment horizontal="center" vertical="center" wrapText="1"/>
    </xf>
    <xf numFmtId="10" fontId="14" fillId="4" borderId="9" xfId="904" applyNumberFormat="1" applyFont="1" applyFill="1" applyBorder="1" applyAlignment="1">
      <alignment horizontal="center" vertical="center" wrapText="1"/>
    </xf>
    <xf numFmtId="10" fontId="14" fillId="4" borderId="6" xfId="904" applyNumberFormat="1" applyFont="1" applyFill="1" applyBorder="1" applyAlignment="1">
      <alignment horizontal="center" vertical="center" wrapText="1"/>
    </xf>
    <xf numFmtId="0" fontId="16" fillId="0" borderId="0" xfId="905" applyFont="1" applyAlignment="1">
      <alignment horizontal="center" wrapText="1"/>
    </xf>
    <xf numFmtId="0" fontId="20" fillId="0" borderId="0" xfId="905" applyAlignment="1">
      <alignment wrapText="1"/>
    </xf>
    <xf numFmtId="0" fontId="18" fillId="0" borderId="0" xfId="905" applyFont="1" applyAlignment="1">
      <alignment horizontal="center" wrapText="1"/>
    </xf>
  </cellXfs>
  <cellStyles count="906">
    <cellStyle name="Comma 2" xfId="5" xr:uid="{00000000-0005-0000-0000-000000000000}"/>
    <cellStyle name="Euro" xfId="6" xr:uid="{00000000-0005-0000-0000-000001000000}"/>
    <cellStyle name="Millares" xfId="903" builtinId="3"/>
    <cellStyle name="Millares 10" xfId="7" xr:uid="{00000000-0005-0000-0000-000003000000}"/>
    <cellStyle name="Millares 10 2" xfId="8" xr:uid="{00000000-0005-0000-0000-000004000000}"/>
    <cellStyle name="Millares 10 2 2" xfId="9" xr:uid="{00000000-0005-0000-0000-000005000000}"/>
    <cellStyle name="Millares 10 2 2 2" xfId="10" xr:uid="{00000000-0005-0000-0000-000006000000}"/>
    <cellStyle name="Millares 10 2 2 2 2" xfId="11" xr:uid="{00000000-0005-0000-0000-000007000000}"/>
    <cellStyle name="Millares 10 2 2 2 2 2" xfId="12" xr:uid="{00000000-0005-0000-0000-000008000000}"/>
    <cellStyle name="Millares 10 2 2 2 3" xfId="13" xr:uid="{00000000-0005-0000-0000-000009000000}"/>
    <cellStyle name="Millares 10 2 2 3" xfId="14" xr:uid="{00000000-0005-0000-0000-00000A000000}"/>
    <cellStyle name="Millares 10 2 2 3 2" xfId="15" xr:uid="{00000000-0005-0000-0000-00000B000000}"/>
    <cellStyle name="Millares 10 2 2 4" xfId="16" xr:uid="{00000000-0005-0000-0000-00000C000000}"/>
    <cellStyle name="Millares 10 2 3" xfId="17" xr:uid="{00000000-0005-0000-0000-00000D000000}"/>
    <cellStyle name="Millares 10 2 3 2" xfId="18" xr:uid="{00000000-0005-0000-0000-00000E000000}"/>
    <cellStyle name="Millares 10 2 3 2 2" xfId="19" xr:uid="{00000000-0005-0000-0000-00000F000000}"/>
    <cellStyle name="Millares 10 2 3 3" xfId="20" xr:uid="{00000000-0005-0000-0000-000010000000}"/>
    <cellStyle name="Millares 10 2 4" xfId="21" xr:uid="{00000000-0005-0000-0000-000011000000}"/>
    <cellStyle name="Millares 10 2 4 2" xfId="22" xr:uid="{00000000-0005-0000-0000-000012000000}"/>
    <cellStyle name="Millares 10 2 5" xfId="23" xr:uid="{00000000-0005-0000-0000-000013000000}"/>
    <cellStyle name="Millares 11" xfId="24" xr:uid="{00000000-0005-0000-0000-000014000000}"/>
    <cellStyle name="Millares 11 2" xfId="25" xr:uid="{00000000-0005-0000-0000-000015000000}"/>
    <cellStyle name="Millares 11 3" xfId="26" xr:uid="{00000000-0005-0000-0000-000016000000}"/>
    <cellStyle name="Millares 11 4" xfId="27" xr:uid="{00000000-0005-0000-0000-000017000000}"/>
    <cellStyle name="Millares 11 5" xfId="28" xr:uid="{00000000-0005-0000-0000-000018000000}"/>
    <cellStyle name="Millares 11 6" xfId="29" xr:uid="{00000000-0005-0000-0000-000019000000}"/>
    <cellStyle name="Millares 11 7" xfId="30" xr:uid="{00000000-0005-0000-0000-00001A000000}"/>
    <cellStyle name="Millares 11 8" xfId="31" xr:uid="{00000000-0005-0000-0000-00001B000000}"/>
    <cellStyle name="Millares 12" xfId="32" xr:uid="{00000000-0005-0000-0000-00001C000000}"/>
    <cellStyle name="Millares 13" xfId="33" xr:uid="{00000000-0005-0000-0000-00001D000000}"/>
    <cellStyle name="Millares 13 10" xfId="34" xr:uid="{00000000-0005-0000-0000-00001E000000}"/>
    <cellStyle name="Millares 13 11" xfId="35" xr:uid="{00000000-0005-0000-0000-00001F000000}"/>
    <cellStyle name="Millares 13 12" xfId="36" xr:uid="{00000000-0005-0000-0000-000020000000}"/>
    <cellStyle name="Millares 13 13" xfId="37" xr:uid="{00000000-0005-0000-0000-000021000000}"/>
    <cellStyle name="Millares 13 14" xfId="38" xr:uid="{00000000-0005-0000-0000-000022000000}"/>
    <cellStyle name="Millares 13 15" xfId="39" xr:uid="{00000000-0005-0000-0000-000023000000}"/>
    <cellStyle name="Millares 13 16" xfId="40" xr:uid="{00000000-0005-0000-0000-000024000000}"/>
    <cellStyle name="Millares 13 2" xfId="41" xr:uid="{00000000-0005-0000-0000-000025000000}"/>
    <cellStyle name="Millares 13 2 2" xfId="42" xr:uid="{00000000-0005-0000-0000-000026000000}"/>
    <cellStyle name="Millares 13 2 2 2" xfId="43" xr:uid="{00000000-0005-0000-0000-000027000000}"/>
    <cellStyle name="Millares 13 2 2 2 2" xfId="44" xr:uid="{00000000-0005-0000-0000-000028000000}"/>
    <cellStyle name="Millares 13 2 2 3" xfId="45" xr:uid="{00000000-0005-0000-0000-000029000000}"/>
    <cellStyle name="Millares 13 2 3" xfId="46" xr:uid="{00000000-0005-0000-0000-00002A000000}"/>
    <cellStyle name="Millares 13 2 3 2" xfId="47" xr:uid="{00000000-0005-0000-0000-00002B000000}"/>
    <cellStyle name="Millares 13 2 4" xfId="48" xr:uid="{00000000-0005-0000-0000-00002C000000}"/>
    <cellStyle name="Millares 13 3" xfId="49" xr:uid="{00000000-0005-0000-0000-00002D000000}"/>
    <cellStyle name="Millares 13 3 2" xfId="50" xr:uid="{00000000-0005-0000-0000-00002E000000}"/>
    <cellStyle name="Millares 13 3 2 2" xfId="51" xr:uid="{00000000-0005-0000-0000-00002F000000}"/>
    <cellStyle name="Millares 13 3 3" xfId="52" xr:uid="{00000000-0005-0000-0000-000030000000}"/>
    <cellStyle name="Millares 13 4" xfId="53" xr:uid="{00000000-0005-0000-0000-000031000000}"/>
    <cellStyle name="Millares 13 4 2" xfId="54" xr:uid="{00000000-0005-0000-0000-000032000000}"/>
    <cellStyle name="Millares 13 5" xfId="55" xr:uid="{00000000-0005-0000-0000-000033000000}"/>
    <cellStyle name="Millares 13 6" xfId="56" xr:uid="{00000000-0005-0000-0000-000034000000}"/>
    <cellStyle name="Millares 13 7" xfId="57" xr:uid="{00000000-0005-0000-0000-000035000000}"/>
    <cellStyle name="Millares 13 8" xfId="58" xr:uid="{00000000-0005-0000-0000-000036000000}"/>
    <cellStyle name="Millares 13 9" xfId="59" xr:uid="{00000000-0005-0000-0000-000037000000}"/>
    <cellStyle name="Millares 14" xfId="60" xr:uid="{00000000-0005-0000-0000-000038000000}"/>
    <cellStyle name="Millares 14 2" xfId="61" xr:uid="{00000000-0005-0000-0000-000039000000}"/>
    <cellStyle name="Millares 14 2 2" xfId="62" xr:uid="{00000000-0005-0000-0000-00003A000000}"/>
    <cellStyle name="Millares 15" xfId="63" xr:uid="{00000000-0005-0000-0000-00003B000000}"/>
    <cellStyle name="Millares 16" xfId="64" xr:uid="{00000000-0005-0000-0000-00003C000000}"/>
    <cellStyle name="Millares 17" xfId="65" xr:uid="{00000000-0005-0000-0000-00003D000000}"/>
    <cellStyle name="Millares 2" xfId="66" xr:uid="{00000000-0005-0000-0000-00003E000000}"/>
    <cellStyle name="Millares 2 2" xfId="67" xr:uid="{00000000-0005-0000-0000-00003F000000}"/>
    <cellStyle name="Millares 2 2 2" xfId="68" xr:uid="{00000000-0005-0000-0000-000040000000}"/>
    <cellStyle name="Millares 2 3" xfId="69" xr:uid="{00000000-0005-0000-0000-000041000000}"/>
    <cellStyle name="Millares 2 4" xfId="70" xr:uid="{00000000-0005-0000-0000-000042000000}"/>
    <cellStyle name="Millares 2 5" xfId="71" xr:uid="{00000000-0005-0000-0000-000043000000}"/>
    <cellStyle name="Millares 2 6" xfId="72" xr:uid="{00000000-0005-0000-0000-000044000000}"/>
    <cellStyle name="Millares 3" xfId="73" xr:uid="{00000000-0005-0000-0000-000045000000}"/>
    <cellStyle name="Millares 3 10" xfId="74" xr:uid="{00000000-0005-0000-0000-000046000000}"/>
    <cellStyle name="Millares 3 11" xfId="75" xr:uid="{00000000-0005-0000-0000-000047000000}"/>
    <cellStyle name="Millares 3 12" xfId="76" xr:uid="{00000000-0005-0000-0000-000048000000}"/>
    <cellStyle name="Millares 3 13" xfId="77" xr:uid="{00000000-0005-0000-0000-000049000000}"/>
    <cellStyle name="Millares 3 14" xfId="78" xr:uid="{00000000-0005-0000-0000-00004A000000}"/>
    <cellStyle name="Millares 3 15" xfId="79" xr:uid="{00000000-0005-0000-0000-00004B000000}"/>
    <cellStyle name="Millares 3 16" xfId="80" xr:uid="{00000000-0005-0000-0000-00004C000000}"/>
    <cellStyle name="Millares 3 2" xfId="81" xr:uid="{00000000-0005-0000-0000-00004D000000}"/>
    <cellStyle name="Millares 3 3" xfId="82" xr:uid="{00000000-0005-0000-0000-00004E000000}"/>
    <cellStyle name="Millares 3 4" xfId="83" xr:uid="{00000000-0005-0000-0000-00004F000000}"/>
    <cellStyle name="Millares 3 5" xfId="84" xr:uid="{00000000-0005-0000-0000-000050000000}"/>
    <cellStyle name="Millares 3 6" xfId="85" xr:uid="{00000000-0005-0000-0000-000051000000}"/>
    <cellStyle name="Millares 3 7" xfId="86" xr:uid="{00000000-0005-0000-0000-000052000000}"/>
    <cellStyle name="Millares 3 8" xfId="87" xr:uid="{00000000-0005-0000-0000-000053000000}"/>
    <cellStyle name="Millares 3 9" xfId="88" xr:uid="{00000000-0005-0000-0000-000054000000}"/>
    <cellStyle name="Millares 4" xfId="89" xr:uid="{00000000-0005-0000-0000-000055000000}"/>
    <cellStyle name="Millares 5" xfId="90" xr:uid="{00000000-0005-0000-0000-000056000000}"/>
    <cellStyle name="Millares 6" xfId="91" xr:uid="{00000000-0005-0000-0000-000057000000}"/>
    <cellStyle name="Millares 6 2" xfId="92" xr:uid="{00000000-0005-0000-0000-000058000000}"/>
    <cellStyle name="Millares 6 3" xfId="93" xr:uid="{00000000-0005-0000-0000-000059000000}"/>
    <cellStyle name="Millares 6 4" xfId="94" xr:uid="{00000000-0005-0000-0000-00005A000000}"/>
    <cellStyle name="Millares 6 5" xfId="95" xr:uid="{00000000-0005-0000-0000-00005B000000}"/>
    <cellStyle name="Millares 6 6" xfId="96" xr:uid="{00000000-0005-0000-0000-00005C000000}"/>
    <cellStyle name="Millares 6 7" xfId="97" xr:uid="{00000000-0005-0000-0000-00005D000000}"/>
    <cellStyle name="Millares 7" xfId="98" xr:uid="{00000000-0005-0000-0000-00005E000000}"/>
    <cellStyle name="Millares 7 2" xfId="99" xr:uid="{00000000-0005-0000-0000-00005F000000}"/>
    <cellStyle name="Millares 7 2 2" xfId="100" xr:uid="{00000000-0005-0000-0000-000060000000}"/>
    <cellStyle name="Millares 7 3" xfId="101" xr:uid="{00000000-0005-0000-0000-000061000000}"/>
    <cellStyle name="Millares 7 4" xfId="102" xr:uid="{00000000-0005-0000-0000-000062000000}"/>
    <cellStyle name="Millares 7 5" xfId="103" xr:uid="{00000000-0005-0000-0000-000063000000}"/>
    <cellStyle name="Millares 7 6" xfId="104" xr:uid="{00000000-0005-0000-0000-000064000000}"/>
    <cellStyle name="Millares 7 7" xfId="105" xr:uid="{00000000-0005-0000-0000-000065000000}"/>
    <cellStyle name="Millares 8" xfId="106" xr:uid="{00000000-0005-0000-0000-000066000000}"/>
    <cellStyle name="Millares 9" xfId="107" xr:uid="{00000000-0005-0000-0000-000067000000}"/>
    <cellStyle name="Moneda 2" xfId="108" xr:uid="{00000000-0005-0000-0000-000068000000}"/>
    <cellStyle name="Moneda 3" xfId="109" xr:uid="{00000000-0005-0000-0000-000069000000}"/>
    <cellStyle name="Moneda 4" xfId="110" xr:uid="{00000000-0005-0000-0000-00006A000000}"/>
    <cellStyle name="Moneda 5" xfId="111" xr:uid="{00000000-0005-0000-0000-00006B000000}"/>
    <cellStyle name="Moneda 6" xfId="112" xr:uid="{00000000-0005-0000-0000-00006C000000}"/>
    <cellStyle name="Moneda 7" xfId="113" xr:uid="{00000000-0005-0000-0000-00006D000000}"/>
    <cellStyle name="Moneda 8" xfId="114" xr:uid="{00000000-0005-0000-0000-00006E000000}"/>
    <cellStyle name="Moneda 9" xfId="115" xr:uid="{00000000-0005-0000-0000-00006F000000}"/>
    <cellStyle name="Normal" xfId="0" builtinId="0"/>
    <cellStyle name="Normal 10" xfId="2" xr:uid="{00000000-0005-0000-0000-000071000000}"/>
    <cellStyle name="Normal 10 2" xfId="116" xr:uid="{00000000-0005-0000-0000-000072000000}"/>
    <cellStyle name="Normal 10 2 2" xfId="117" xr:uid="{00000000-0005-0000-0000-000073000000}"/>
    <cellStyle name="Normal 10 2 2 2" xfId="118" xr:uid="{00000000-0005-0000-0000-000074000000}"/>
    <cellStyle name="Normal 10 2 2 2 2" xfId="119" xr:uid="{00000000-0005-0000-0000-000075000000}"/>
    <cellStyle name="Normal 10 2 2 3" xfId="120" xr:uid="{00000000-0005-0000-0000-000076000000}"/>
    <cellStyle name="Normal 10 2 3" xfId="121" xr:uid="{00000000-0005-0000-0000-000077000000}"/>
    <cellStyle name="Normal 10 2 3 2" xfId="122" xr:uid="{00000000-0005-0000-0000-000078000000}"/>
    <cellStyle name="Normal 10 2 4" xfId="123" xr:uid="{00000000-0005-0000-0000-000079000000}"/>
    <cellStyle name="Normal 10 3" xfId="124" xr:uid="{00000000-0005-0000-0000-00007A000000}"/>
    <cellStyle name="Normal 10 3 2" xfId="125" xr:uid="{00000000-0005-0000-0000-00007B000000}"/>
    <cellStyle name="Normal 10 3 2 2" xfId="126" xr:uid="{00000000-0005-0000-0000-00007C000000}"/>
    <cellStyle name="Normal 10 3 3" xfId="127" xr:uid="{00000000-0005-0000-0000-00007D000000}"/>
    <cellStyle name="Normal 10 4" xfId="128" xr:uid="{00000000-0005-0000-0000-00007E000000}"/>
    <cellStyle name="Normal 10 4 2" xfId="129" xr:uid="{00000000-0005-0000-0000-00007F000000}"/>
    <cellStyle name="Normal 10 5" xfId="130" xr:uid="{00000000-0005-0000-0000-000080000000}"/>
    <cellStyle name="Normal 11" xfId="131" xr:uid="{00000000-0005-0000-0000-000081000000}"/>
    <cellStyle name="Normal 11 2" xfId="132" xr:uid="{00000000-0005-0000-0000-000082000000}"/>
    <cellStyle name="Normal 11 2 2" xfId="133" xr:uid="{00000000-0005-0000-0000-000083000000}"/>
    <cellStyle name="Normal 11 2 2 2" xfId="134" xr:uid="{00000000-0005-0000-0000-000084000000}"/>
    <cellStyle name="Normal 11 2 2 2 2" xfId="135" xr:uid="{00000000-0005-0000-0000-000085000000}"/>
    <cellStyle name="Normal 11 2 2 2 2 2" xfId="136" xr:uid="{00000000-0005-0000-0000-000086000000}"/>
    <cellStyle name="Normal 11 2 2 2 3" xfId="137" xr:uid="{00000000-0005-0000-0000-000087000000}"/>
    <cellStyle name="Normal 11 2 2 3" xfId="138" xr:uid="{00000000-0005-0000-0000-000088000000}"/>
    <cellStyle name="Normal 11 2 2 3 2" xfId="139" xr:uid="{00000000-0005-0000-0000-000089000000}"/>
    <cellStyle name="Normal 11 2 2 4" xfId="140" xr:uid="{00000000-0005-0000-0000-00008A000000}"/>
    <cellStyle name="Normal 11 2 3" xfId="141" xr:uid="{00000000-0005-0000-0000-00008B000000}"/>
    <cellStyle name="Normal 11 2 3 2" xfId="142" xr:uid="{00000000-0005-0000-0000-00008C000000}"/>
    <cellStyle name="Normal 11 2 3 2 2" xfId="143" xr:uid="{00000000-0005-0000-0000-00008D000000}"/>
    <cellStyle name="Normal 11 2 3 3" xfId="144" xr:uid="{00000000-0005-0000-0000-00008E000000}"/>
    <cellStyle name="Normal 11 2 4" xfId="145" xr:uid="{00000000-0005-0000-0000-00008F000000}"/>
    <cellStyle name="Normal 11 2 4 2" xfId="146" xr:uid="{00000000-0005-0000-0000-000090000000}"/>
    <cellStyle name="Normal 11 2 5" xfId="147" xr:uid="{00000000-0005-0000-0000-000091000000}"/>
    <cellStyle name="Normal 11 3" xfId="148" xr:uid="{00000000-0005-0000-0000-000092000000}"/>
    <cellStyle name="Normal 11 3 2" xfId="149" xr:uid="{00000000-0005-0000-0000-000093000000}"/>
    <cellStyle name="Normal 11 3 2 2" xfId="150" xr:uid="{00000000-0005-0000-0000-000094000000}"/>
    <cellStyle name="Normal 11 3 2 2 2" xfId="151" xr:uid="{00000000-0005-0000-0000-000095000000}"/>
    <cellStyle name="Normal 11 3 2 2 2 2" xfId="152" xr:uid="{00000000-0005-0000-0000-000096000000}"/>
    <cellStyle name="Normal 11 3 2 2 3" xfId="153" xr:uid="{00000000-0005-0000-0000-000097000000}"/>
    <cellStyle name="Normal 11 3 2 3" xfId="154" xr:uid="{00000000-0005-0000-0000-000098000000}"/>
    <cellStyle name="Normal 11 3 2 3 2" xfId="155" xr:uid="{00000000-0005-0000-0000-000099000000}"/>
    <cellStyle name="Normal 11 3 2 4" xfId="156" xr:uid="{00000000-0005-0000-0000-00009A000000}"/>
    <cellStyle name="Normal 11 3 3" xfId="157" xr:uid="{00000000-0005-0000-0000-00009B000000}"/>
    <cellStyle name="Normal 11 3 3 2" xfId="158" xr:uid="{00000000-0005-0000-0000-00009C000000}"/>
    <cellStyle name="Normal 11 3 3 2 2" xfId="159" xr:uid="{00000000-0005-0000-0000-00009D000000}"/>
    <cellStyle name="Normal 11 3 3 3" xfId="160" xr:uid="{00000000-0005-0000-0000-00009E000000}"/>
    <cellStyle name="Normal 11 3 4" xfId="161" xr:uid="{00000000-0005-0000-0000-00009F000000}"/>
    <cellStyle name="Normal 11 3 4 2" xfId="162" xr:uid="{00000000-0005-0000-0000-0000A0000000}"/>
    <cellStyle name="Normal 11 3 5" xfId="163" xr:uid="{00000000-0005-0000-0000-0000A1000000}"/>
    <cellStyle name="Normal 11 4" xfId="164" xr:uid="{00000000-0005-0000-0000-0000A2000000}"/>
    <cellStyle name="Normal 11 4 2" xfId="165" xr:uid="{00000000-0005-0000-0000-0000A3000000}"/>
    <cellStyle name="Normal 11 4 2 2" xfId="166" xr:uid="{00000000-0005-0000-0000-0000A4000000}"/>
    <cellStyle name="Normal 11 4 2 2 2" xfId="167" xr:uid="{00000000-0005-0000-0000-0000A5000000}"/>
    <cellStyle name="Normal 11 4 2 3" xfId="168" xr:uid="{00000000-0005-0000-0000-0000A6000000}"/>
    <cellStyle name="Normal 11 4 3" xfId="169" xr:uid="{00000000-0005-0000-0000-0000A7000000}"/>
    <cellStyle name="Normal 11 4 3 2" xfId="170" xr:uid="{00000000-0005-0000-0000-0000A8000000}"/>
    <cellStyle name="Normal 11 4 4" xfId="171" xr:uid="{00000000-0005-0000-0000-0000A9000000}"/>
    <cellStyle name="Normal 11 5" xfId="172" xr:uid="{00000000-0005-0000-0000-0000AA000000}"/>
    <cellStyle name="Normal 11 5 2" xfId="173" xr:uid="{00000000-0005-0000-0000-0000AB000000}"/>
    <cellStyle name="Normal 11 5 2 2" xfId="174" xr:uid="{00000000-0005-0000-0000-0000AC000000}"/>
    <cellStyle name="Normal 11 5 3" xfId="175" xr:uid="{00000000-0005-0000-0000-0000AD000000}"/>
    <cellStyle name="Normal 11 6" xfId="176" xr:uid="{00000000-0005-0000-0000-0000AE000000}"/>
    <cellStyle name="Normal 11 6 2" xfId="177" xr:uid="{00000000-0005-0000-0000-0000AF000000}"/>
    <cellStyle name="Normal 11 7" xfId="178" xr:uid="{00000000-0005-0000-0000-0000B0000000}"/>
    <cellStyle name="Normal 12" xfId="179" xr:uid="{00000000-0005-0000-0000-0000B1000000}"/>
    <cellStyle name="Normal 12 2" xfId="180" xr:uid="{00000000-0005-0000-0000-0000B2000000}"/>
    <cellStyle name="Normal 12 2 2" xfId="181" xr:uid="{00000000-0005-0000-0000-0000B3000000}"/>
    <cellStyle name="Normal 12 2 2 2" xfId="182" xr:uid="{00000000-0005-0000-0000-0000B4000000}"/>
    <cellStyle name="Normal 12 2 2 2 2" xfId="183" xr:uid="{00000000-0005-0000-0000-0000B5000000}"/>
    <cellStyle name="Normal 12 2 2 3" xfId="184" xr:uid="{00000000-0005-0000-0000-0000B6000000}"/>
    <cellStyle name="Normal 12 2 3" xfId="185" xr:uid="{00000000-0005-0000-0000-0000B7000000}"/>
    <cellStyle name="Normal 12 2 3 2" xfId="186" xr:uid="{00000000-0005-0000-0000-0000B8000000}"/>
    <cellStyle name="Normal 12 2 4" xfId="187" xr:uid="{00000000-0005-0000-0000-0000B9000000}"/>
    <cellStyle name="Normal 12 3" xfId="188" xr:uid="{00000000-0005-0000-0000-0000BA000000}"/>
    <cellStyle name="Normal 12 3 2" xfId="189" xr:uid="{00000000-0005-0000-0000-0000BB000000}"/>
    <cellStyle name="Normal 12 3 2 2" xfId="190" xr:uid="{00000000-0005-0000-0000-0000BC000000}"/>
    <cellStyle name="Normal 12 3 3" xfId="191" xr:uid="{00000000-0005-0000-0000-0000BD000000}"/>
    <cellStyle name="Normal 12 4" xfId="192" xr:uid="{00000000-0005-0000-0000-0000BE000000}"/>
    <cellStyle name="Normal 12 4 2" xfId="193" xr:uid="{00000000-0005-0000-0000-0000BF000000}"/>
    <cellStyle name="Normal 12 5" xfId="194" xr:uid="{00000000-0005-0000-0000-0000C0000000}"/>
    <cellStyle name="Normal 13" xfId="195" xr:uid="{00000000-0005-0000-0000-0000C1000000}"/>
    <cellStyle name="Normal 13 10" xfId="196" xr:uid="{00000000-0005-0000-0000-0000C2000000}"/>
    <cellStyle name="Normal 13 11" xfId="197" xr:uid="{00000000-0005-0000-0000-0000C3000000}"/>
    <cellStyle name="Normal 13 12" xfId="198" xr:uid="{00000000-0005-0000-0000-0000C4000000}"/>
    <cellStyle name="Normal 13 13" xfId="199" xr:uid="{00000000-0005-0000-0000-0000C5000000}"/>
    <cellStyle name="Normal 13 14" xfId="200" xr:uid="{00000000-0005-0000-0000-0000C6000000}"/>
    <cellStyle name="Normal 13 15" xfId="201" xr:uid="{00000000-0005-0000-0000-0000C7000000}"/>
    <cellStyle name="Normal 13 16" xfId="202" xr:uid="{00000000-0005-0000-0000-0000C8000000}"/>
    <cellStyle name="Normal 13 2" xfId="1" xr:uid="{00000000-0005-0000-0000-0000C9000000}"/>
    <cellStyle name="Normal 13 2 2" xfId="203" xr:uid="{00000000-0005-0000-0000-0000CA000000}"/>
    <cellStyle name="Normal 13 2 2 2" xfId="204" xr:uid="{00000000-0005-0000-0000-0000CB000000}"/>
    <cellStyle name="Normal 13 2 2 2 2" xfId="205" xr:uid="{00000000-0005-0000-0000-0000CC000000}"/>
    <cellStyle name="Normal 13 2 2 3" xfId="206" xr:uid="{00000000-0005-0000-0000-0000CD000000}"/>
    <cellStyle name="Normal 13 2 3" xfId="207" xr:uid="{00000000-0005-0000-0000-0000CE000000}"/>
    <cellStyle name="Normal 13 2 3 2" xfId="208" xr:uid="{00000000-0005-0000-0000-0000CF000000}"/>
    <cellStyle name="Normal 13 2 4" xfId="209" xr:uid="{00000000-0005-0000-0000-0000D0000000}"/>
    <cellStyle name="Normal 13 2 5" xfId="210" xr:uid="{00000000-0005-0000-0000-0000D1000000}"/>
    <cellStyle name="Normal 13 3" xfId="211" xr:uid="{00000000-0005-0000-0000-0000D2000000}"/>
    <cellStyle name="Normal 13 3 2" xfId="212" xr:uid="{00000000-0005-0000-0000-0000D3000000}"/>
    <cellStyle name="Normal 13 3 2 2" xfId="213" xr:uid="{00000000-0005-0000-0000-0000D4000000}"/>
    <cellStyle name="Normal 13 3 3" xfId="214" xr:uid="{00000000-0005-0000-0000-0000D5000000}"/>
    <cellStyle name="Normal 13 4" xfId="215" xr:uid="{00000000-0005-0000-0000-0000D6000000}"/>
    <cellStyle name="Normal 13 4 2" xfId="216" xr:uid="{00000000-0005-0000-0000-0000D7000000}"/>
    <cellStyle name="Normal 13 5" xfId="217" xr:uid="{00000000-0005-0000-0000-0000D8000000}"/>
    <cellStyle name="Normal 13 6" xfId="218" xr:uid="{00000000-0005-0000-0000-0000D9000000}"/>
    <cellStyle name="Normal 13 7" xfId="219" xr:uid="{00000000-0005-0000-0000-0000DA000000}"/>
    <cellStyle name="Normal 13 8" xfId="220" xr:uid="{00000000-0005-0000-0000-0000DB000000}"/>
    <cellStyle name="Normal 13 9" xfId="221" xr:uid="{00000000-0005-0000-0000-0000DC000000}"/>
    <cellStyle name="Normal 14" xfId="222" xr:uid="{00000000-0005-0000-0000-0000DD000000}"/>
    <cellStyle name="Normal 14 2" xfId="223" xr:uid="{00000000-0005-0000-0000-0000DE000000}"/>
    <cellStyle name="Normal 14 2 2" xfId="224" xr:uid="{00000000-0005-0000-0000-0000DF000000}"/>
    <cellStyle name="Normal 14 2 2 2" xfId="225" xr:uid="{00000000-0005-0000-0000-0000E0000000}"/>
    <cellStyle name="Normal 14 2 2 2 2" xfId="226" xr:uid="{00000000-0005-0000-0000-0000E1000000}"/>
    <cellStyle name="Normal 14 2 2 3" xfId="227" xr:uid="{00000000-0005-0000-0000-0000E2000000}"/>
    <cellStyle name="Normal 14 2 3" xfId="228" xr:uid="{00000000-0005-0000-0000-0000E3000000}"/>
    <cellStyle name="Normal 14 2 3 2" xfId="229" xr:uid="{00000000-0005-0000-0000-0000E4000000}"/>
    <cellStyle name="Normal 14 2 4" xfId="230" xr:uid="{00000000-0005-0000-0000-0000E5000000}"/>
    <cellStyle name="Normal 14 3" xfId="231" xr:uid="{00000000-0005-0000-0000-0000E6000000}"/>
    <cellStyle name="Normal 14 3 2" xfId="232" xr:uid="{00000000-0005-0000-0000-0000E7000000}"/>
    <cellStyle name="Normal 14 3 2 2" xfId="233" xr:uid="{00000000-0005-0000-0000-0000E8000000}"/>
    <cellStyle name="Normal 14 3 3" xfId="234" xr:uid="{00000000-0005-0000-0000-0000E9000000}"/>
    <cellStyle name="Normal 14 4" xfId="235" xr:uid="{00000000-0005-0000-0000-0000EA000000}"/>
    <cellStyle name="Normal 14 4 2" xfId="236" xr:uid="{00000000-0005-0000-0000-0000EB000000}"/>
    <cellStyle name="Normal 14 5" xfId="237" xr:uid="{00000000-0005-0000-0000-0000EC000000}"/>
    <cellStyle name="Normal 15" xfId="238" xr:uid="{00000000-0005-0000-0000-0000ED000000}"/>
    <cellStyle name="Normal 15 2" xfId="239" xr:uid="{00000000-0005-0000-0000-0000EE000000}"/>
    <cellStyle name="Normal 15 2 2" xfId="240" xr:uid="{00000000-0005-0000-0000-0000EF000000}"/>
    <cellStyle name="Normal 15 2 2 2" xfId="241" xr:uid="{00000000-0005-0000-0000-0000F0000000}"/>
    <cellStyle name="Normal 15 2 2 2 2" xfId="242" xr:uid="{00000000-0005-0000-0000-0000F1000000}"/>
    <cellStyle name="Normal 15 2 2 3" xfId="243" xr:uid="{00000000-0005-0000-0000-0000F2000000}"/>
    <cellStyle name="Normal 15 2 3" xfId="244" xr:uid="{00000000-0005-0000-0000-0000F3000000}"/>
    <cellStyle name="Normal 15 2 3 2" xfId="245" xr:uid="{00000000-0005-0000-0000-0000F4000000}"/>
    <cellStyle name="Normal 15 2 4" xfId="246" xr:uid="{00000000-0005-0000-0000-0000F5000000}"/>
    <cellStyle name="Normal 15 3" xfId="247" xr:uid="{00000000-0005-0000-0000-0000F6000000}"/>
    <cellStyle name="Normal 15 3 2" xfId="248" xr:uid="{00000000-0005-0000-0000-0000F7000000}"/>
    <cellStyle name="Normal 15 3 2 2" xfId="249" xr:uid="{00000000-0005-0000-0000-0000F8000000}"/>
    <cellStyle name="Normal 15 3 3" xfId="250" xr:uid="{00000000-0005-0000-0000-0000F9000000}"/>
    <cellStyle name="Normal 15 4" xfId="251" xr:uid="{00000000-0005-0000-0000-0000FA000000}"/>
    <cellStyle name="Normal 15 4 2" xfId="252" xr:uid="{00000000-0005-0000-0000-0000FB000000}"/>
    <cellStyle name="Normal 15 5" xfId="253" xr:uid="{00000000-0005-0000-0000-0000FC000000}"/>
    <cellStyle name="Normal 16" xfId="254" xr:uid="{00000000-0005-0000-0000-0000FD000000}"/>
    <cellStyle name="Normal 16 2" xfId="255" xr:uid="{00000000-0005-0000-0000-0000FE000000}"/>
    <cellStyle name="Normal 16 2 2" xfId="256" xr:uid="{00000000-0005-0000-0000-0000FF000000}"/>
    <cellStyle name="Normal 16 2 2 2" xfId="257" xr:uid="{00000000-0005-0000-0000-000000010000}"/>
    <cellStyle name="Normal 16 2 2 2 2" xfId="258" xr:uid="{00000000-0005-0000-0000-000001010000}"/>
    <cellStyle name="Normal 16 2 2 3" xfId="259" xr:uid="{00000000-0005-0000-0000-000002010000}"/>
    <cellStyle name="Normal 16 2 3" xfId="260" xr:uid="{00000000-0005-0000-0000-000003010000}"/>
    <cellStyle name="Normal 16 2 3 2" xfId="261" xr:uid="{00000000-0005-0000-0000-000004010000}"/>
    <cellStyle name="Normal 16 2 4" xfId="262" xr:uid="{00000000-0005-0000-0000-000005010000}"/>
    <cellStyle name="Normal 16 3" xfId="263" xr:uid="{00000000-0005-0000-0000-000006010000}"/>
    <cellStyle name="Normal 16 3 2" xfId="264" xr:uid="{00000000-0005-0000-0000-000007010000}"/>
    <cellStyle name="Normal 16 3 2 2" xfId="265" xr:uid="{00000000-0005-0000-0000-000008010000}"/>
    <cellStyle name="Normal 16 3 3" xfId="266" xr:uid="{00000000-0005-0000-0000-000009010000}"/>
    <cellStyle name="Normal 16 4" xfId="267" xr:uid="{00000000-0005-0000-0000-00000A010000}"/>
    <cellStyle name="Normal 16 4 2" xfId="268" xr:uid="{00000000-0005-0000-0000-00000B010000}"/>
    <cellStyle name="Normal 16 5" xfId="269" xr:uid="{00000000-0005-0000-0000-00000C010000}"/>
    <cellStyle name="Normal 17" xfId="270" xr:uid="{00000000-0005-0000-0000-00000D010000}"/>
    <cellStyle name="Normal 17 2" xfId="271" xr:uid="{00000000-0005-0000-0000-00000E010000}"/>
    <cellStyle name="Normal 18" xfId="272" xr:uid="{00000000-0005-0000-0000-00000F010000}"/>
    <cellStyle name="Normal 18 2" xfId="273" xr:uid="{00000000-0005-0000-0000-000010010000}"/>
    <cellStyle name="Normal 18 2 2" xfId="274" xr:uid="{00000000-0005-0000-0000-000011010000}"/>
    <cellStyle name="Normal 18 2 2 2" xfId="275" xr:uid="{00000000-0005-0000-0000-000012010000}"/>
    <cellStyle name="Normal 18 2 3" xfId="276" xr:uid="{00000000-0005-0000-0000-000013010000}"/>
    <cellStyle name="Normal 18 3" xfId="277" xr:uid="{00000000-0005-0000-0000-000014010000}"/>
    <cellStyle name="Normal 18 3 2" xfId="278" xr:uid="{00000000-0005-0000-0000-000015010000}"/>
    <cellStyle name="Normal 18 4" xfId="279" xr:uid="{00000000-0005-0000-0000-000016010000}"/>
    <cellStyle name="Normal 18 5" xfId="280" xr:uid="{00000000-0005-0000-0000-000017010000}"/>
    <cellStyle name="Normal 18 5 2" xfId="281" xr:uid="{00000000-0005-0000-0000-000018010000}"/>
    <cellStyle name="Normal 18 6" xfId="282" xr:uid="{00000000-0005-0000-0000-000019010000}"/>
    <cellStyle name="Normal 18 7" xfId="283" xr:uid="{00000000-0005-0000-0000-00001A010000}"/>
    <cellStyle name="Normal 18 8" xfId="284" xr:uid="{00000000-0005-0000-0000-00001B010000}"/>
    <cellStyle name="Normal 19" xfId="285" xr:uid="{00000000-0005-0000-0000-00001C010000}"/>
    <cellStyle name="Normal 19 2" xfId="286" xr:uid="{00000000-0005-0000-0000-00001D010000}"/>
    <cellStyle name="Normal 19 2 2" xfId="287" xr:uid="{00000000-0005-0000-0000-00001E010000}"/>
    <cellStyle name="Normal 19 2 2 2" xfId="288" xr:uid="{00000000-0005-0000-0000-00001F010000}"/>
    <cellStyle name="Normal 19 2 3" xfId="289" xr:uid="{00000000-0005-0000-0000-000020010000}"/>
    <cellStyle name="Normal 19 3" xfId="290" xr:uid="{00000000-0005-0000-0000-000021010000}"/>
    <cellStyle name="Normal 19 3 2" xfId="291" xr:uid="{00000000-0005-0000-0000-000022010000}"/>
    <cellStyle name="Normal 19 4" xfId="292" xr:uid="{00000000-0005-0000-0000-000023010000}"/>
    <cellStyle name="Normal 2" xfId="293" xr:uid="{00000000-0005-0000-0000-000024010000}"/>
    <cellStyle name="Normal 2 2" xfId="294" xr:uid="{00000000-0005-0000-0000-000025010000}"/>
    <cellStyle name="Normal 2 2 2" xfId="295" xr:uid="{00000000-0005-0000-0000-000026010000}"/>
    <cellStyle name="Normal 2 2 2 2" xfId="296" xr:uid="{00000000-0005-0000-0000-000027010000}"/>
    <cellStyle name="Normal 2 3" xfId="4" xr:uid="{00000000-0005-0000-0000-000028010000}"/>
    <cellStyle name="Normal 2 3 2" xfId="297" xr:uid="{00000000-0005-0000-0000-000029010000}"/>
    <cellStyle name="Normal 2 4" xfId="298" xr:uid="{00000000-0005-0000-0000-00002A010000}"/>
    <cellStyle name="Normal 2 5" xfId="299" xr:uid="{00000000-0005-0000-0000-00002B010000}"/>
    <cellStyle name="Normal 2 6" xfId="300" xr:uid="{00000000-0005-0000-0000-00002C010000}"/>
    <cellStyle name="Normal 2 7" xfId="301" xr:uid="{00000000-0005-0000-0000-00002D010000}"/>
    <cellStyle name="Normal 20" xfId="302" xr:uid="{00000000-0005-0000-0000-00002E010000}"/>
    <cellStyle name="Normal 20 2" xfId="303" xr:uid="{00000000-0005-0000-0000-00002F010000}"/>
    <cellStyle name="Normal 20 2 2" xfId="304" xr:uid="{00000000-0005-0000-0000-000030010000}"/>
    <cellStyle name="Normal 20 2 2 2" xfId="305" xr:uid="{00000000-0005-0000-0000-000031010000}"/>
    <cellStyle name="Normal 20 2 3" xfId="306" xr:uid="{00000000-0005-0000-0000-000032010000}"/>
    <cellStyle name="Normal 20 3" xfId="307" xr:uid="{00000000-0005-0000-0000-000033010000}"/>
    <cellStyle name="Normal 20 3 2" xfId="308" xr:uid="{00000000-0005-0000-0000-000034010000}"/>
    <cellStyle name="Normal 20 4" xfId="309" xr:uid="{00000000-0005-0000-0000-000035010000}"/>
    <cellStyle name="Normal 20 5" xfId="310" xr:uid="{00000000-0005-0000-0000-000036010000}"/>
    <cellStyle name="Normal 20 5 2" xfId="311" xr:uid="{00000000-0005-0000-0000-000037010000}"/>
    <cellStyle name="Normal 20 6" xfId="312" xr:uid="{00000000-0005-0000-0000-000038010000}"/>
    <cellStyle name="Normal 20 7" xfId="313" xr:uid="{00000000-0005-0000-0000-000039010000}"/>
    <cellStyle name="Normal 20 8" xfId="314" xr:uid="{00000000-0005-0000-0000-00003A010000}"/>
    <cellStyle name="Normal 21" xfId="315" xr:uid="{00000000-0005-0000-0000-00003B010000}"/>
    <cellStyle name="Normal 21 2" xfId="316" xr:uid="{00000000-0005-0000-0000-00003C010000}"/>
    <cellStyle name="Normal 21 2 2" xfId="317" xr:uid="{00000000-0005-0000-0000-00003D010000}"/>
    <cellStyle name="Normal 21 2 2 2" xfId="318" xr:uid="{00000000-0005-0000-0000-00003E010000}"/>
    <cellStyle name="Normal 21 2 3" xfId="319" xr:uid="{00000000-0005-0000-0000-00003F010000}"/>
    <cellStyle name="Normal 21 3" xfId="320" xr:uid="{00000000-0005-0000-0000-000040010000}"/>
    <cellStyle name="Normal 21 3 2" xfId="321" xr:uid="{00000000-0005-0000-0000-000041010000}"/>
    <cellStyle name="Normal 21 4" xfId="322" xr:uid="{00000000-0005-0000-0000-000042010000}"/>
    <cellStyle name="Normal 22" xfId="323" xr:uid="{00000000-0005-0000-0000-000043010000}"/>
    <cellStyle name="Normal 22 2" xfId="324" xr:uid="{00000000-0005-0000-0000-000044010000}"/>
    <cellStyle name="Normal 22 2 2" xfId="325" xr:uid="{00000000-0005-0000-0000-000045010000}"/>
    <cellStyle name="Normal 22 2 2 2" xfId="326" xr:uid="{00000000-0005-0000-0000-000046010000}"/>
    <cellStyle name="Normal 22 2 3" xfId="327" xr:uid="{00000000-0005-0000-0000-000047010000}"/>
    <cellStyle name="Normal 22 3" xfId="328" xr:uid="{00000000-0005-0000-0000-000048010000}"/>
    <cellStyle name="Normal 22 3 2" xfId="329" xr:uid="{00000000-0005-0000-0000-000049010000}"/>
    <cellStyle name="Normal 22 4" xfId="330" xr:uid="{00000000-0005-0000-0000-00004A010000}"/>
    <cellStyle name="Normal 23" xfId="331" xr:uid="{00000000-0005-0000-0000-00004B010000}"/>
    <cellStyle name="Normal 23 2" xfId="332" xr:uid="{00000000-0005-0000-0000-00004C010000}"/>
    <cellStyle name="Normal 23 2 2" xfId="333" xr:uid="{00000000-0005-0000-0000-00004D010000}"/>
    <cellStyle name="Normal 23 2 2 2" xfId="334" xr:uid="{00000000-0005-0000-0000-00004E010000}"/>
    <cellStyle name="Normal 23 2 3" xfId="335" xr:uid="{00000000-0005-0000-0000-00004F010000}"/>
    <cellStyle name="Normal 23 3" xfId="336" xr:uid="{00000000-0005-0000-0000-000050010000}"/>
    <cellStyle name="Normal 23 3 2" xfId="337" xr:uid="{00000000-0005-0000-0000-000051010000}"/>
    <cellStyle name="Normal 23 4" xfId="338" xr:uid="{00000000-0005-0000-0000-000052010000}"/>
    <cellStyle name="Normal 23 5" xfId="339" xr:uid="{00000000-0005-0000-0000-000053010000}"/>
    <cellStyle name="Normal 23 5 2" xfId="340" xr:uid="{00000000-0005-0000-0000-000054010000}"/>
    <cellStyle name="Normal 23 6" xfId="341" xr:uid="{00000000-0005-0000-0000-000055010000}"/>
    <cellStyle name="Normal 23 7" xfId="342" xr:uid="{00000000-0005-0000-0000-000056010000}"/>
    <cellStyle name="Normal 23 8" xfId="343" xr:uid="{00000000-0005-0000-0000-000057010000}"/>
    <cellStyle name="Normal 24" xfId="344" xr:uid="{00000000-0005-0000-0000-000058010000}"/>
    <cellStyle name="Normal 24 2" xfId="345" xr:uid="{00000000-0005-0000-0000-000059010000}"/>
    <cellStyle name="Normal 24 2 2" xfId="346" xr:uid="{00000000-0005-0000-0000-00005A010000}"/>
    <cellStyle name="Normal 24 3" xfId="347" xr:uid="{00000000-0005-0000-0000-00005B010000}"/>
    <cellStyle name="Normal 25" xfId="348" xr:uid="{00000000-0005-0000-0000-00005C010000}"/>
    <cellStyle name="Normal 26" xfId="349" xr:uid="{00000000-0005-0000-0000-00005D010000}"/>
    <cellStyle name="Normal 26 2" xfId="350" xr:uid="{00000000-0005-0000-0000-00005E010000}"/>
    <cellStyle name="Normal 26 2 2" xfId="351" xr:uid="{00000000-0005-0000-0000-00005F010000}"/>
    <cellStyle name="Normal 26 3" xfId="352" xr:uid="{00000000-0005-0000-0000-000060010000}"/>
    <cellStyle name="Normal 27" xfId="353" xr:uid="{00000000-0005-0000-0000-000061010000}"/>
    <cellStyle name="Normal 27 2" xfId="354" xr:uid="{00000000-0005-0000-0000-000062010000}"/>
    <cellStyle name="Normal 28" xfId="355" xr:uid="{00000000-0005-0000-0000-000063010000}"/>
    <cellStyle name="Normal 29" xfId="356" xr:uid="{00000000-0005-0000-0000-000064010000}"/>
    <cellStyle name="Normal 29 2" xfId="357" xr:uid="{00000000-0005-0000-0000-000065010000}"/>
    <cellStyle name="Normal 29 2 2" xfId="358" xr:uid="{00000000-0005-0000-0000-000066010000}"/>
    <cellStyle name="Normal 29 3" xfId="359" xr:uid="{00000000-0005-0000-0000-000067010000}"/>
    <cellStyle name="Normal 29 4" xfId="360" xr:uid="{00000000-0005-0000-0000-000068010000}"/>
    <cellStyle name="Normal 29 5" xfId="361" xr:uid="{00000000-0005-0000-0000-000069010000}"/>
    <cellStyle name="Normal 3" xfId="362" xr:uid="{00000000-0005-0000-0000-00006A010000}"/>
    <cellStyle name="Normal 3 2" xfId="363" xr:uid="{00000000-0005-0000-0000-00006B010000}"/>
    <cellStyle name="Normal 3 3" xfId="364" xr:uid="{00000000-0005-0000-0000-00006C010000}"/>
    <cellStyle name="Normal 3 4" xfId="365" xr:uid="{00000000-0005-0000-0000-00006D010000}"/>
    <cellStyle name="Normal 3 5" xfId="366" xr:uid="{00000000-0005-0000-0000-00006E010000}"/>
    <cellStyle name="Normal 3 6" xfId="367" xr:uid="{00000000-0005-0000-0000-00006F010000}"/>
    <cellStyle name="Normal 3 7" xfId="368" xr:uid="{00000000-0005-0000-0000-000070010000}"/>
    <cellStyle name="Normal 30" xfId="369" xr:uid="{00000000-0005-0000-0000-000071010000}"/>
    <cellStyle name="Normal 30 2" xfId="370" xr:uid="{00000000-0005-0000-0000-000072010000}"/>
    <cellStyle name="Normal 31" xfId="371" xr:uid="{00000000-0005-0000-0000-000073010000}"/>
    <cellStyle name="Normal 31 2" xfId="372" xr:uid="{00000000-0005-0000-0000-000074010000}"/>
    <cellStyle name="Normal 32" xfId="373" xr:uid="{00000000-0005-0000-0000-000075010000}"/>
    <cellStyle name="Normal 33" xfId="374" xr:uid="{00000000-0005-0000-0000-000076010000}"/>
    <cellStyle name="Normal 33 2" xfId="375" xr:uid="{00000000-0005-0000-0000-000077010000}"/>
    <cellStyle name="Normal 34" xfId="376" xr:uid="{00000000-0005-0000-0000-000078010000}"/>
    <cellStyle name="Normal 34 2" xfId="377" xr:uid="{00000000-0005-0000-0000-000079010000}"/>
    <cellStyle name="Normal 35" xfId="378" xr:uid="{00000000-0005-0000-0000-00007A010000}"/>
    <cellStyle name="Normal 36" xfId="379" xr:uid="{00000000-0005-0000-0000-00007B010000}"/>
    <cellStyle name="Normal 36 2" xfId="380" xr:uid="{00000000-0005-0000-0000-00007C010000}"/>
    <cellStyle name="Normal 37" xfId="381" xr:uid="{00000000-0005-0000-0000-00007D010000}"/>
    <cellStyle name="Normal 37 2" xfId="382" xr:uid="{00000000-0005-0000-0000-00007E010000}"/>
    <cellStyle name="Normal 38" xfId="383" xr:uid="{00000000-0005-0000-0000-00007F010000}"/>
    <cellStyle name="Normal 39" xfId="384" xr:uid="{00000000-0005-0000-0000-000080010000}"/>
    <cellStyle name="Normal 39 2" xfId="385" xr:uid="{00000000-0005-0000-0000-000081010000}"/>
    <cellStyle name="Normal 4" xfId="386" xr:uid="{00000000-0005-0000-0000-000082010000}"/>
    <cellStyle name="Normal 4 10" xfId="387" xr:uid="{00000000-0005-0000-0000-000083010000}"/>
    <cellStyle name="Normal 4 10 2" xfId="388" xr:uid="{00000000-0005-0000-0000-000084010000}"/>
    <cellStyle name="Normal 4 11" xfId="389" xr:uid="{00000000-0005-0000-0000-000085010000}"/>
    <cellStyle name="Normal 4 12" xfId="390" xr:uid="{00000000-0005-0000-0000-000086010000}"/>
    <cellStyle name="Normal 4 12 2" xfId="391" xr:uid="{00000000-0005-0000-0000-000087010000}"/>
    <cellStyle name="Normal 4 13" xfId="392" xr:uid="{00000000-0005-0000-0000-000088010000}"/>
    <cellStyle name="Normal 4 14" xfId="393" xr:uid="{00000000-0005-0000-0000-000089010000}"/>
    <cellStyle name="Normal 4 15" xfId="394" xr:uid="{00000000-0005-0000-0000-00008A010000}"/>
    <cellStyle name="Normal 4 2" xfId="395" xr:uid="{00000000-0005-0000-0000-00008B010000}"/>
    <cellStyle name="Normal 4 2 2" xfId="396" xr:uid="{00000000-0005-0000-0000-00008C010000}"/>
    <cellStyle name="Normal 4 2 2 2" xfId="397" xr:uid="{00000000-0005-0000-0000-00008D010000}"/>
    <cellStyle name="Normal 4 2 2 2 2" xfId="398" xr:uid="{00000000-0005-0000-0000-00008E010000}"/>
    <cellStyle name="Normal 4 2 2 2 2 2" xfId="399" xr:uid="{00000000-0005-0000-0000-00008F010000}"/>
    <cellStyle name="Normal 4 2 2 2 3" xfId="400" xr:uid="{00000000-0005-0000-0000-000090010000}"/>
    <cellStyle name="Normal 4 2 2 3" xfId="401" xr:uid="{00000000-0005-0000-0000-000091010000}"/>
    <cellStyle name="Normal 4 2 2 3 2" xfId="402" xr:uid="{00000000-0005-0000-0000-000092010000}"/>
    <cellStyle name="Normal 4 2 2 4" xfId="403" xr:uid="{00000000-0005-0000-0000-000093010000}"/>
    <cellStyle name="Normal 4 2 3" xfId="404" xr:uid="{00000000-0005-0000-0000-000094010000}"/>
    <cellStyle name="Normal 4 2 3 2" xfId="405" xr:uid="{00000000-0005-0000-0000-000095010000}"/>
    <cellStyle name="Normal 4 2 3 2 2" xfId="406" xr:uid="{00000000-0005-0000-0000-000096010000}"/>
    <cellStyle name="Normal 4 2 3 3" xfId="407" xr:uid="{00000000-0005-0000-0000-000097010000}"/>
    <cellStyle name="Normal 4 2 4" xfId="408" xr:uid="{00000000-0005-0000-0000-000098010000}"/>
    <cellStyle name="Normal 4 2 4 2" xfId="409" xr:uid="{00000000-0005-0000-0000-000099010000}"/>
    <cellStyle name="Normal 4 2 5" xfId="410" xr:uid="{00000000-0005-0000-0000-00009A010000}"/>
    <cellStyle name="Normal 4 3" xfId="411" xr:uid="{00000000-0005-0000-0000-00009B010000}"/>
    <cellStyle name="Normal 4 3 2" xfId="412" xr:uid="{00000000-0005-0000-0000-00009C010000}"/>
    <cellStyle name="Normal 4 3 2 2" xfId="413" xr:uid="{00000000-0005-0000-0000-00009D010000}"/>
    <cellStyle name="Normal 4 3 2 2 2" xfId="414" xr:uid="{00000000-0005-0000-0000-00009E010000}"/>
    <cellStyle name="Normal 4 3 2 2 2 2" xfId="415" xr:uid="{00000000-0005-0000-0000-00009F010000}"/>
    <cellStyle name="Normal 4 3 2 2 3" xfId="416" xr:uid="{00000000-0005-0000-0000-0000A0010000}"/>
    <cellStyle name="Normal 4 3 2 3" xfId="417" xr:uid="{00000000-0005-0000-0000-0000A1010000}"/>
    <cellStyle name="Normal 4 3 2 3 2" xfId="418" xr:uid="{00000000-0005-0000-0000-0000A2010000}"/>
    <cellStyle name="Normal 4 3 2 4" xfId="419" xr:uid="{00000000-0005-0000-0000-0000A3010000}"/>
    <cellStyle name="Normal 4 3 3" xfId="420" xr:uid="{00000000-0005-0000-0000-0000A4010000}"/>
    <cellStyle name="Normal 4 3 3 2" xfId="421" xr:uid="{00000000-0005-0000-0000-0000A5010000}"/>
    <cellStyle name="Normal 4 3 3 2 2" xfId="422" xr:uid="{00000000-0005-0000-0000-0000A6010000}"/>
    <cellStyle name="Normal 4 3 3 3" xfId="423" xr:uid="{00000000-0005-0000-0000-0000A7010000}"/>
    <cellStyle name="Normal 4 3 4" xfId="424" xr:uid="{00000000-0005-0000-0000-0000A8010000}"/>
    <cellStyle name="Normal 4 3 4 2" xfId="425" xr:uid="{00000000-0005-0000-0000-0000A9010000}"/>
    <cellStyle name="Normal 4 3 5" xfId="426" xr:uid="{00000000-0005-0000-0000-0000AA010000}"/>
    <cellStyle name="Normal 4 4" xfId="427" xr:uid="{00000000-0005-0000-0000-0000AB010000}"/>
    <cellStyle name="Normal 4 4 2" xfId="428" xr:uid="{00000000-0005-0000-0000-0000AC010000}"/>
    <cellStyle name="Normal 4 4 2 2" xfId="429" xr:uid="{00000000-0005-0000-0000-0000AD010000}"/>
    <cellStyle name="Normal 4 4 2 2 2" xfId="430" xr:uid="{00000000-0005-0000-0000-0000AE010000}"/>
    <cellStyle name="Normal 4 4 2 2 2 2" xfId="431" xr:uid="{00000000-0005-0000-0000-0000AF010000}"/>
    <cellStyle name="Normal 4 4 2 2 3" xfId="432" xr:uid="{00000000-0005-0000-0000-0000B0010000}"/>
    <cellStyle name="Normal 4 4 2 3" xfId="433" xr:uid="{00000000-0005-0000-0000-0000B1010000}"/>
    <cellStyle name="Normal 4 4 2 3 2" xfId="434" xr:uid="{00000000-0005-0000-0000-0000B2010000}"/>
    <cellStyle name="Normal 4 4 2 4" xfId="435" xr:uid="{00000000-0005-0000-0000-0000B3010000}"/>
    <cellStyle name="Normal 4 4 3" xfId="436" xr:uid="{00000000-0005-0000-0000-0000B4010000}"/>
    <cellStyle name="Normal 4 4 3 2" xfId="437" xr:uid="{00000000-0005-0000-0000-0000B5010000}"/>
    <cellStyle name="Normal 4 4 3 2 2" xfId="438" xr:uid="{00000000-0005-0000-0000-0000B6010000}"/>
    <cellStyle name="Normal 4 4 3 3" xfId="439" xr:uid="{00000000-0005-0000-0000-0000B7010000}"/>
    <cellStyle name="Normal 4 4 4" xfId="440" xr:uid="{00000000-0005-0000-0000-0000B8010000}"/>
    <cellStyle name="Normal 4 4 4 2" xfId="441" xr:uid="{00000000-0005-0000-0000-0000B9010000}"/>
    <cellStyle name="Normal 4 4 5" xfId="442" xr:uid="{00000000-0005-0000-0000-0000BA010000}"/>
    <cellStyle name="Normal 4 5" xfId="443" xr:uid="{00000000-0005-0000-0000-0000BB010000}"/>
    <cellStyle name="Normal 4 5 2" xfId="444" xr:uid="{00000000-0005-0000-0000-0000BC010000}"/>
    <cellStyle name="Normal 4 5 2 2" xfId="445" xr:uid="{00000000-0005-0000-0000-0000BD010000}"/>
    <cellStyle name="Normal 4 5 2 2 2" xfId="446" xr:uid="{00000000-0005-0000-0000-0000BE010000}"/>
    <cellStyle name="Normal 4 5 2 2 2 2" xfId="447" xr:uid="{00000000-0005-0000-0000-0000BF010000}"/>
    <cellStyle name="Normal 4 5 2 2 3" xfId="448" xr:uid="{00000000-0005-0000-0000-0000C0010000}"/>
    <cellStyle name="Normal 4 5 2 3" xfId="449" xr:uid="{00000000-0005-0000-0000-0000C1010000}"/>
    <cellStyle name="Normal 4 5 2 3 2" xfId="450" xr:uid="{00000000-0005-0000-0000-0000C2010000}"/>
    <cellStyle name="Normal 4 5 2 4" xfId="451" xr:uid="{00000000-0005-0000-0000-0000C3010000}"/>
    <cellStyle name="Normal 4 5 3" xfId="452" xr:uid="{00000000-0005-0000-0000-0000C4010000}"/>
    <cellStyle name="Normal 4 5 3 2" xfId="453" xr:uid="{00000000-0005-0000-0000-0000C5010000}"/>
    <cellStyle name="Normal 4 5 3 2 2" xfId="454" xr:uid="{00000000-0005-0000-0000-0000C6010000}"/>
    <cellStyle name="Normal 4 5 3 3" xfId="455" xr:uid="{00000000-0005-0000-0000-0000C7010000}"/>
    <cellStyle name="Normal 4 5 4" xfId="456" xr:uid="{00000000-0005-0000-0000-0000C8010000}"/>
    <cellStyle name="Normal 4 5 4 2" xfId="457" xr:uid="{00000000-0005-0000-0000-0000C9010000}"/>
    <cellStyle name="Normal 4 5 5" xfId="458" xr:uid="{00000000-0005-0000-0000-0000CA010000}"/>
    <cellStyle name="Normal 4 6" xfId="459" xr:uid="{00000000-0005-0000-0000-0000CB010000}"/>
    <cellStyle name="Normal 4 6 2" xfId="460" xr:uid="{00000000-0005-0000-0000-0000CC010000}"/>
    <cellStyle name="Normal 4 6 2 2" xfId="461" xr:uid="{00000000-0005-0000-0000-0000CD010000}"/>
    <cellStyle name="Normal 4 6 2 2 2" xfId="462" xr:uid="{00000000-0005-0000-0000-0000CE010000}"/>
    <cellStyle name="Normal 4 6 2 2 2 2" xfId="463" xr:uid="{00000000-0005-0000-0000-0000CF010000}"/>
    <cellStyle name="Normal 4 6 2 2 3" xfId="464" xr:uid="{00000000-0005-0000-0000-0000D0010000}"/>
    <cellStyle name="Normal 4 6 2 3" xfId="465" xr:uid="{00000000-0005-0000-0000-0000D1010000}"/>
    <cellStyle name="Normal 4 6 2 3 2" xfId="466" xr:uid="{00000000-0005-0000-0000-0000D2010000}"/>
    <cellStyle name="Normal 4 6 2 4" xfId="467" xr:uid="{00000000-0005-0000-0000-0000D3010000}"/>
    <cellStyle name="Normal 4 6 3" xfId="468" xr:uid="{00000000-0005-0000-0000-0000D4010000}"/>
    <cellStyle name="Normal 4 6 3 2" xfId="469" xr:uid="{00000000-0005-0000-0000-0000D5010000}"/>
    <cellStyle name="Normal 4 6 3 2 2" xfId="470" xr:uid="{00000000-0005-0000-0000-0000D6010000}"/>
    <cellStyle name="Normal 4 6 3 3" xfId="471" xr:uid="{00000000-0005-0000-0000-0000D7010000}"/>
    <cellStyle name="Normal 4 6 4" xfId="472" xr:uid="{00000000-0005-0000-0000-0000D8010000}"/>
    <cellStyle name="Normal 4 6 4 2" xfId="473" xr:uid="{00000000-0005-0000-0000-0000D9010000}"/>
    <cellStyle name="Normal 4 6 5" xfId="474" xr:uid="{00000000-0005-0000-0000-0000DA010000}"/>
    <cellStyle name="Normal 4 7" xfId="475" xr:uid="{00000000-0005-0000-0000-0000DB010000}"/>
    <cellStyle name="Normal 4 7 2" xfId="476" xr:uid="{00000000-0005-0000-0000-0000DC010000}"/>
    <cellStyle name="Normal 4 7 2 2" xfId="477" xr:uid="{00000000-0005-0000-0000-0000DD010000}"/>
    <cellStyle name="Normal 4 7 2 2 2" xfId="478" xr:uid="{00000000-0005-0000-0000-0000DE010000}"/>
    <cellStyle name="Normal 4 7 2 2 2 2" xfId="479" xr:uid="{00000000-0005-0000-0000-0000DF010000}"/>
    <cellStyle name="Normal 4 7 2 2 3" xfId="480" xr:uid="{00000000-0005-0000-0000-0000E0010000}"/>
    <cellStyle name="Normal 4 7 2 3" xfId="481" xr:uid="{00000000-0005-0000-0000-0000E1010000}"/>
    <cellStyle name="Normal 4 7 2 3 2" xfId="482" xr:uid="{00000000-0005-0000-0000-0000E2010000}"/>
    <cellStyle name="Normal 4 7 2 4" xfId="483" xr:uid="{00000000-0005-0000-0000-0000E3010000}"/>
    <cellStyle name="Normal 4 7 3" xfId="484" xr:uid="{00000000-0005-0000-0000-0000E4010000}"/>
    <cellStyle name="Normal 4 7 3 2" xfId="485" xr:uid="{00000000-0005-0000-0000-0000E5010000}"/>
    <cellStyle name="Normal 4 7 3 2 2" xfId="486" xr:uid="{00000000-0005-0000-0000-0000E6010000}"/>
    <cellStyle name="Normal 4 7 3 3" xfId="487" xr:uid="{00000000-0005-0000-0000-0000E7010000}"/>
    <cellStyle name="Normal 4 7 4" xfId="488" xr:uid="{00000000-0005-0000-0000-0000E8010000}"/>
    <cellStyle name="Normal 4 7 4 2" xfId="489" xr:uid="{00000000-0005-0000-0000-0000E9010000}"/>
    <cellStyle name="Normal 4 7 5" xfId="490" xr:uid="{00000000-0005-0000-0000-0000EA010000}"/>
    <cellStyle name="Normal 4 8" xfId="491" xr:uid="{00000000-0005-0000-0000-0000EB010000}"/>
    <cellStyle name="Normal 4 8 2" xfId="492" xr:uid="{00000000-0005-0000-0000-0000EC010000}"/>
    <cellStyle name="Normal 4 8 2 2" xfId="493" xr:uid="{00000000-0005-0000-0000-0000ED010000}"/>
    <cellStyle name="Normal 4 8 2 2 2" xfId="494" xr:uid="{00000000-0005-0000-0000-0000EE010000}"/>
    <cellStyle name="Normal 4 8 2 3" xfId="495" xr:uid="{00000000-0005-0000-0000-0000EF010000}"/>
    <cellStyle name="Normal 4 8 3" xfId="496" xr:uid="{00000000-0005-0000-0000-0000F0010000}"/>
    <cellStyle name="Normal 4 8 3 2" xfId="497" xr:uid="{00000000-0005-0000-0000-0000F1010000}"/>
    <cellStyle name="Normal 4 8 4" xfId="498" xr:uid="{00000000-0005-0000-0000-0000F2010000}"/>
    <cellStyle name="Normal 4 9" xfId="499" xr:uid="{00000000-0005-0000-0000-0000F3010000}"/>
    <cellStyle name="Normal 4 9 2" xfId="500" xr:uid="{00000000-0005-0000-0000-0000F4010000}"/>
    <cellStyle name="Normal 4 9 2 2" xfId="501" xr:uid="{00000000-0005-0000-0000-0000F5010000}"/>
    <cellStyle name="Normal 4 9 2 2 2" xfId="502" xr:uid="{00000000-0005-0000-0000-0000F6010000}"/>
    <cellStyle name="Normal 4 9 2 2 3" xfId="503" xr:uid="{00000000-0005-0000-0000-0000F7010000}"/>
    <cellStyle name="Normal 4 9 2 2 3 2" xfId="504" xr:uid="{00000000-0005-0000-0000-0000F8010000}"/>
    <cellStyle name="Normal 4 9 2 2 3 2 2" xfId="505" xr:uid="{00000000-0005-0000-0000-0000F9010000}"/>
    <cellStyle name="Normal 4 9 2 2 3 2 2 2" xfId="506" xr:uid="{00000000-0005-0000-0000-0000FA010000}"/>
    <cellStyle name="Normal 4 9 2 2 3 2 2 2 2" xfId="507" xr:uid="{00000000-0005-0000-0000-0000FB010000}"/>
    <cellStyle name="Normal 4 9 2 2 3 2 2 2 2 2" xfId="508" xr:uid="{00000000-0005-0000-0000-0000FC010000}"/>
    <cellStyle name="Normal 4 9 2 2 3 2 2 2 2 2 2" xfId="509" xr:uid="{00000000-0005-0000-0000-0000FD010000}"/>
    <cellStyle name="Normal 4 9 2 2 3 2 2 2 2 2 2 2" xfId="510" xr:uid="{00000000-0005-0000-0000-0000FE010000}"/>
    <cellStyle name="Normal 4 9 2 2 3 2 2 2 2 2 2 2 2" xfId="511" xr:uid="{00000000-0005-0000-0000-0000FF010000}"/>
    <cellStyle name="Normal 4 9 2 3" xfId="512" xr:uid="{00000000-0005-0000-0000-000000020000}"/>
    <cellStyle name="Normal 4 9 3" xfId="513" xr:uid="{00000000-0005-0000-0000-000001020000}"/>
    <cellStyle name="Normal 40" xfId="514" xr:uid="{00000000-0005-0000-0000-000002020000}"/>
    <cellStyle name="Normal 40 2" xfId="515" xr:uid="{00000000-0005-0000-0000-000003020000}"/>
    <cellStyle name="Normal 41" xfId="516" xr:uid="{00000000-0005-0000-0000-000004020000}"/>
    <cellStyle name="Normal 41 2" xfId="517" xr:uid="{00000000-0005-0000-0000-000005020000}"/>
    <cellStyle name="Normal 42" xfId="518" xr:uid="{00000000-0005-0000-0000-000006020000}"/>
    <cellStyle name="Normal 42 2" xfId="519" xr:uid="{00000000-0005-0000-0000-000007020000}"/>
    <cellStyle name="Normal 43" xfId="520" xr:uid="{00000000-0005-0000-0000-000008020000}"/>
    <cellStyle name="Normal 43 2" xfId="521" xr:uid="{00000000-0005-0000-0000-000009020000}"/>
    <cellStyle name="Normal 44" xfId="522" xr:uid="{00000000-0005-0000-0000-00000A020000}"/>
    <cellStyle name="Normal 44 2" xfId="523" xr:uid="{00000000-0005-0000-0000-00000B020000}"/>
    <cellStyle name="Normal 45" xfId="524" xr:uid="{00000000-0005-0000-0000-00000C020000}"/>
    <cellStyle name="Normal 45 2" xfId="525" xr:uid="{00000000-0005-0000-0000-00000D020000}"/>
    <cellStyle name="Normal 46" xfId="526" xr:uid="{00000000-0005-0000-0000-00000E020000}"/>
    <cellStyle name="Normal 46 2" xfId="527" xr:uid="{00000000-0005-0000-0000-00000F020000}"/>
    <cellStyle name="Normal 47" xfId="528" xr:uid="{00000000-0005-0000-0000-000010020000}"/>
    <cellStyle name="Normal 47 2" xfId="529" xr:uid="{00000000-0005-0000-0000-000011020000}"/>
    <cellStyle name="Normal 48" xfId="530" xr:uid="{00000000-0005-0000-0000-000012020000}"/>
    <cellStyle name="Normal 48 2" xfId="531" xr:uid="{00000000-0005-0000-0000-000013020000}"/>
    <cellStyle name="Normal 49" xfId="532" xr:uid="{00000000-0005-0000-0000-000014020000}"/>
    <cellStyle name="Normal 49 2" xfId="533" xr:uid="{00000000-0005-0000-0000-000015020000}"/>
    <cellStyle name="Normal 5" xfId="534" xr:uid="{00000000-0005-0000-0000-000016020000}"/>
    <cellStyle name="Normal 5 10" xfId="535" xr:uid="{00000000-0005-0000-0000-000017020000}"/>
    <cellStyle name="Normal 5 10 2" xfId="536" xr:uid="{00000000-0005-0000-0000-000018020000}"/>
    <cellStyle name="Normal 5 11" xfId="537" xr:uid="{00000000-0005-0000-0000-000019020000}"/>
    <cellStyle name="Normal 5 2" xfId="538" xr:uid="{00000000-0005-0000-0000-00001A020000}"/>
    <cellStyle name="Normal 5 3" xfId="539" xr:uid="{00000000-0005-0000-0000-00001B020000}"/>
    <cellStyle name="Normal 5 4" xfId="540" xr:uid="{00000000-0005-0000-0000-00001C020000}"/>
    <cellStyle name="Normal 5 5" xfId="541" xr:uid="{00000000-0005-0000-0000-00001D020000}"/>
    <cellStyle name="Normal 5 6" xfId="542" xr:uid="{00000000-0005-0000-0000-00001E020000}"/>
    <cellStyle name="Normal 5 7" xfId="543" xr:uid="{00000000-0005-0000-0000-00001F020000}"/>
    <cellStyle name="Normal 5 7 2" xfId="544" xr:uid="{00000000-0005-0000-0000-000020020000}"/>
    <cellStyle name="Normal 5 8" xfId="545" xr:uid="{00000000-0005-0000-0000-000021020000}"/>
    <cellStyle name="Normal 5 8 2" xfId="546" xr:uid="{00000000-0005-0000-0000-000022020000}"/>
    <cellStyle name="Normal 5 8 2 2" xfId="547" xr:uid="{00000000-0005-0000-0000-000023020000}"/>
    <cellStyle name="Normal 5 8 2 2 2" xfId="548" xr:uid="{00000000-0005-0000-0000-000024020000}"/>
    <cellStyle name="Normal 5 8 2 3" xfId="549" xr:uid="{00000000-0005-0000-0000-000025020000}"/>
    <cellStyle name="Normal 5 8 3" xfId="550" xr:uid="{00000000-0005-0000-0000-000026020000}"/>
    <cellStyle name="Normal 5 8 3 2" xfId="551" xr:uid="{00000000-0005-0000-0000-000027020000}"/>
    <cellStyle name="Normal 5 8 4" xfId="552" xr:uid="{00000000-0005-0000-0000-000028020000}"/>
    <cellStyle name="Normal 5 9" xfId="553" xr:uid="{00000000-0005-0000-0000-000029020000}"/>
    <cellStyle name="Normal 5 9 2" xfId="554" xr:uid="{00000000-0005-0000-0000-00002A020000}"/>
    <cellStyle name="Normal 5 9 2 2" xfId="555" xr:uid="{00000000-0005-0000-0000-00002B020000}"/>
    <cellStyle name="Normal 5 9 3" xfId="556" xr:uid="{00000000-0005-0000-0000-00002C020000}"/>
    <cellStyle name="Normal 50" xfId="557" xr:uid="{00000000-0005-0000-0000-00002D020000}"/>
    <cellStyle name="Normal 51" xfId="558" xr:uid="{00000000-0005-0000-0000-00002E020000}"/>
    <cellStyle name="Normal 51 2" xfId="559" xr:uid="{00000000-0005-0000-0000-00002F020000}"/>
    <cellStyle name="Normal 52" xfId="560" xr:uid="{00000000-0005-0000-0000-000030020000}"/>
    <cellStyle name="Normal 52 2" xfId="561" xr:uid="{00000000-0005-0000-0000-000031020000}"/>
    <cellStyle name="Normal 53" xfId="562" xr:uid="{00000000-0005-0000-0000-000032020000}"/>
    <cellStyle name="Normal 53 2" xfId="563" xr:uid="{00000000-0005-0000-0000-000033020000}"/>
    <cellStyle name="Normal 54" xfId="564" xr:uid="{00000000-0005-0000-0000-000034020000}"/>
    <cellStyle name="Normal 54 2" xfId="565" xr:uid="{00000000-0005-0000-0000-000035020000}"/>
    <cellStyle name="Normal 55" xfId="566" xr:uid="{00000000-0005-0000-0000-000036020000}"/>
    <cellStyle name="Normal 55 2" xfId="567" xr:uid="{00000000-0005-0000-0000-000037020000}"/>
    <cellStyle name="Normal 56" xfId="568" xr:uid="{00000000-0005-0000-0000-000038020000}"/>
    <cellStyle name="Normal 57" xfId="569" xr:uid="{00000000-0005-0000-0000-000039020000}"/>
    <cellStyle name="Normal 58" xfId="570" xr:uid="{00000000-0005-0000-0000-00003A020000}"/>
    <cellStyle name="Normal 59" xfId="571" xr:uid="{00000000-0005-0000-0000-00003B020000}"/>
    <cellStyle name="Normal 6" xfId="572" xr:uid="{00000000-0005-0000-0000-00003C020000}"/>
    <cellStyle name="Normal 6 10" xfId="573" xr:uid="{00000000-0005-0000-0000-00003D020000}"/>
    <cellStyle name="Normal 6 10 2" xfId="574" xr:uid="{00000000-0005-0000-0000-00003E020000}"/>
    <cellStyle name="Normal 6 11" xfId="575" xr:uid="{00000000-0005-0000-0000-00003F020000}"/>
    <cellStyle name="Normal 6 12" xfId="576" xr:uid="{00000000-0005-0000-0000-000040020000}"/>
    <cellStyle name="Normal 6 13" xfId="577" xr:uid="{00000000-0005-0000-0000-000041020000}"/>
    <cellStyle name="Normal 6 14" xfId="578" xr:uid="{00000000-0005-0000-0000-000042020000}"/>
    <cellStyle name="Normal 6 15" xfId="579" xr:uid="{00000000-0005-0000-0000-000043020000}"/>
    <cellStyle name="Normal 6 2" xfId="580" xr:uid="{00000000-0005-0000-0000-000044020000}"/>
    <cellStyle name="Normal 6 2 2" xfId="581" xr:uid="{00000000-0005-0000-0000-000045020000}"/>
    <cellStyle name="Normal 6 2 2 2" xfId="582" xr:uid="{00000000-0005-0000-0000-000046020000}"/>
    <cellStyle name="Normal 6 2 2 2 2" xfId="583" xr:uid="{00000000-0005-0000-0000-000047020000}"/>
    <cellStyle name="Normal 6 2 2 2 2 2" xfId="584" xr:uid="{00000000-0005-0000-0000-000048020000}"/>
    <cellStyle name="Normal 6 2 2 2 3" xfId="585" xr:uid="{00000000-0005-0000-0000-000049020000}"/>
    <cellStyle name="Normal 6 2 2 3" xfId="586" xr:uid="{00000000-0005-0000-0000-00004A020000}"/>
    <cellStyle name="Normal 6 2 2 3 2" xfId="587" xr:uid="{00000000-0005-0000-0000-00004B020000}"/>
    <cellStyle name="Normal 6 2 2 4" xfId="588" xr:uid="{00000000-0005-0000-0000-00004C020000}"/>
    <cellStyle name="Normal 6 2 3" xfId="589" xr:uid="{00000000-0005-0000-0000-00004D020000}"/>
    <cellStyle name="Normal 6 2 3 2" xfId="590" xr:uid="{00000000-0005-0000-0000-00004E020000}"/>
    <cellStyle name="Normal 6 2 3 2 2" xfId="591" xr:uid="{00000000-0005-0000-0000-00004F020000}"/>
    <cellStyle name="Normal 6 2 3 3" xfId="592" xr:uid="{00000000-0005-0000-0000-000050020000}"/>
    <cellStyle name="Normal 6 2 4" xfId="593" xr:uid="{00000000-0005-0000-0000-000051020000}"/>
    <cellStyle name="Normal 6 2 4 2" xfId="594" xr:uid="{00000000-0005-0000-0000-000052020000}"/>
    <cellStyle name="Normal 6 2 5" xfId="595" xr:uid="{00000000-0005-0000-0000-000053020000}"/>
    <cellStyle name="Normal 6 3" xfId="596" xr:uid="{00000000-0005-0000-0000-000054020000}"/>
    <cellStyle name="Normal 6 3 2" xfId="597" xr:uid="{00000000-0005-0000-0000-000055020000}"/>
    <cellStyle name="Normal 6 3 2 2" xfId="598" xr:uid="{00000000-0005-0000-0000-000056020000}"/>
    <cellStyle name="Normal 6 3 2 2 2" xfId="599" xr:uid="{00000000-0005-0000-0000-000057020000}"/>
    <cellStyle name="Normal 6 3 2 2 2 2" xfId="600" xr:uid="{00000000-0005-0000-0000-000058020000}"/>
    <cellStyle name="Normal 6 3 2 2 3" xfId="601" xr:uid="{00000000-0005-0000-0000-000059020000}"/>
    <cellStyle name="Normal 6 3 2 3" xfId="602" xr:uid="{00000000-0005-0000-0000-00005A020000}"/>
    <cellStyle name="Normal 6 3 2 3 2" xfId="603" xr:uid="{00000000-0005-0000-0000-00005B020000}"/>
    <cellStyle name="Normal 6 3 2 4" xfId="604" xr:uid="{00000000-0005-0000-0000-00005C020000}"/>
    <cellStyle name="Normal 6 3 3" xfId="605" xr:uid="{00000000-0005-0000-0000-00005D020000}"/>
    <cellStyle name="Normal 6 3 3 2" xfId="606" xr:uid="{00000000-0005-0000-0000-00005E020000}"/>
    <cellStyle name="Normal 6 3 3 2 2" xfId="607" xr:uid="{00000000-0005-0000-0000-00005F020000}"/>
    <cellStyle name="Normal 6 3 3 3" xfId="608" xr:uid="{00000000-0005-0000-0000-000060020000}"/>
    <cellStyle name="Normal 6 3 4" xfId="609" xr:uid="{00000000-0005-0000-0000-000061020000}"/>
    <cellStyle name="Normal 6 3 4 2" xfId="610" xr:uid="{00000000-0005-0000-0000-000062020000}"/>
    <cellStyle name="Normal 6 3 5" xfId="611" xr:uid="{00000000-0005-0000-0000-000063020000}"/>
    <cellStyle name="Normal 6 4" xfId="612" xr:uid="{00000000-0005-0000-0000-000064020000}"/>
    <cellStyle name="Normal 6 4 2" xfId="613" xr:uid="{00000000-0005-0000-0000-000065020000}"/>
    <cellStyle name="Normal 6 4 2 2" xfId="614" xr:uid="{00000000-0005-0000-0000-000066020000}"/>
    <cellStyle name="Normal 6 4 2 2 2" xfId="615" xr:uid="{00000000-0005-0000-0000-000067020000}"/>
    <cellStyle name="Normal 6 4 2 2 2 2" xfId="616" xr:uid="{00000000-0005-0000-0000-000068020000}"/>
    <cellStyle name="Normal 6 4 2 2 3" xfId="617" xr:uid="{00000000-0005-0000-0000-000069020000}"/>
    <cellStyle name="Normal 6 4 2 3" xfId="618" xr:uid="{00000000-0005-0000-0000-00006A020000}"/>
    <cellStyle name="Normal 6 4 2 3 2" xfId="619" xr:uid="{00000000-0005-0000-0000-00006B020000}"/>
    <cellStyle name="Normal 6 4 2 4" xfId="620" xr:uid="{00000000-0005-0000-0000-00006C020000}"/>
    <cellStyle name="Normal 6 4 3" xfId="621" xr:uid="{00000000-0005-0000-0000-00006D020000}"/>
    <cellStyle name="Normal 6 4 3 2" xfId="622" xr:uid="{00000000-0005-0000-0000-00006E020000}"/>
    <cellStyle name="Normal 6 4 3 2 2" xfId="623" xr:uid="{00000000-0005-0000-0000-00006F020000}"/>
    <cellStyle name="Normal 6 4 3 3" xfId="624" xr:uid="{00000000-0005-0000-0000-000070020000}"/>
    <cellStyle name="Normal 6 4 4" xfId="625" xr:uid="{00000000-0005-0000-0000-000071020000}"/>
    <cellStyle name="Normal 6 4 4 2" xfId="626" xr:uid="{00000000-0005-0000-0000-000072020000}"/>
    <cellStyle name="Normal 6 4 5" xfId="627" xr:uid="{00000000-0005-0000-0000-000073020000}"/>
    <cellStyle name="Normal 6 5" xfId="628" xr:uid="{00000000-0005-0000-0000-000074020000}"/>
    <cellStyle name="Normal 6 5 2" xfId="629" xr:uid="{00000000-0005-0000-0000-000075020000}"/>
    <cellStyle name="Normal 6 5 2 2" xfId="630" xr:uid="{00000000-0005-0000-0000-000076020000}"/>
    <cellStyle name="Normal 6 5 2 2 2" xfId="631" xr:uid="{00000000-0005-0000-0000-000077020000}"/>
    <cellStyle name="Normal 6 5 2 2 2 2" xfId="632" xr:uid="{00000000-0005-0000-0000-000078020000}"/>
    <cellStyle name="Normal 6 5 2 2 3" xfId="633" xr:uid="{00000000-0005-0000-0000-000079020000}"/>
    <cellStyle name="Normal 6 5 2 3" xfId="634" xr:uid="{00000000-0005-0000-0000-00007A020000}"/>
    <cellStyle name="Normal 6 5 2 3 2" xfId="635" xr:uid="{00000000-0005-0000-0000-00007B020000}"/>
    <cellStyle name="Normal 6 5 2 4" xfId="636" xr:uid="{00000000-0005-0000-0000-00007C020000}"/>
    <cellStyle name="Normal 6 5 3" xfId="637" xr:uid="{00000000-0005-0000-0000-00007D020000}"/>
    <cellStyle name="Normal 6 5 3 2" xfId="638" xr:uid="{00000000-0005-0000-0000-00007E020000}"/>
    <cellStyle name="Normal 6 5 3 2 2" xfId="639" xr:uid="{00000000-0005-0000-0000-00007F020000}"/>
    <cellStyle name="Normal 6 5 3 3" xfId="640" xr:uid="{00000000-0005-0000-0000-000080020000}"/>
    <cellStyle name="Normal 6 5 4" xfId="641" xr:uid="{00000000-0005-0000-0000-000081020000}"/>
    <cellStyle name="Normal 6 5 4 2" xfId="642" xr:uid="{00000000-0005-0000-0000-000082020000}"/>
    <cellStyle name="Normal 6 5 5" xfId="643" xr:uid="{00000000-0005-0000-0000-000083020000}"/>
    <cellStyle name="Normal 6 6" xfId="644" xr:uid="{00000000-0005-0000-0000-000084020000}"/>
    <cellStyle name="Normal 6 6 2" xfId="645" xr:uid="{00000000-0005-0000-0000-000085020000}"/>
    <cellStyle name="Normal 6 6 2 2" xfId="646" xr:uid="{00000000-0005-0000-0000-000086020000}"/>
    <cellStyle name="Normal 6 6 2 2 2" xfId="647" xr:uid="{00000000-0005-0000-0000-000087020000}"/>
    <cellStyle name="Normal 6 6 2 2 2 2" xfId="648" xr:uid="{00000000-0005-0000-0000-000088020000}"/>
    <cellStyle name="Normal 6 6 2 2 3" xfId="649" xr:uid="{00000000-0005-0000-0000-000089020000}"/>
    <cellStyle name="Normal 6 6 2 3" xfId="650" xr:uid="{00000000-0005-0000-0000-00008A020000}"/>
    <cellStyle name="Normal 6 6 2 3 2" xfId="651" xr:uid="{00000000-0005-0000-0000-00008B020000}"/>
    <cellStyle name="Normal 6 6 2 4" xfId="652" xr:uid="{00000000-0005-0000-0000-00008C020000}"/>
    <cellStyle name="Normal 6 6 3" xfId="653" xr:uid="{00000000-0005-0000-0000-00008D020000}"/>
    <cellStyle name="Normal 6 6 3 2" xfId="654" xr:uid="{00000000-0005-0000-0000-00008E020000}"/>
    <cellStyle name="Normal 6 6 3 2 2" xfId="655" xr:uid="{00000000-0005-0000-0000-00008F020000}"/>
    <cellStyle name="Normal 6 6 3 3" xfId="656" xr:uid="{00000000-0005-0000-0000-000090020000}"/>
    <cellStyle name="Normal 6 6 4" xfId="657" xr:uid="{00000000-0005-0000-0000-000091020000}"/>
    <cellStyle name="Normal 6 6 4 2" xfId="658" xr:uid="{00000000-0005-0000-0000-000092020000}"/>
    <cellStyle name="Normal 6 6 5" xfId="659" xr:uid="{00000000-0005-0000-0000-000093020000}"/>
    <cellStyle name="Normal 6 7" xfId="660" xr:uid="{00000000-0005-0000-0000-000094020000}"/>
    <cellStyle name="Normal 6 7 2" xfId="661" xr:uid="{00000000-0005-0000-0000-000095020000}"/>
    <cellStyle name="Normal 6 7 2 2" xfId="662" xr:uid="{00000000-0005-0000-0000-000096020000}"/>
    <cellStyle name="Normal 6 7 2 2 2" xfId="663" xr:uid="{00000000-0005-0000-0000-000097020000}"/>
    <cellStyle name="Normal 6 7 2 2 2 2" xfId="664" xr:uid="{00000000-0005-0000-0000-000098020000}"/>
    <cellStyle name="Normal 6 7 2 2 3" xfId="665" xr:uid="{00000000-0005-0000-0000-000099020000}"/>
    <cellStyle name="Normal 6 7 2 3" xfId="666" xr:uid="{00000000-0005-0000-0000-00009A020000}"/>
    <cellStyle name="Normal 6 7 2 3 2" xfId="667" xr:uid="{00000000-0005-0000-0000-00009B020000}"/>
    <cellStyle name="Normal 6 7 2 4" xfId="668" xr:uid="{00000000-0005-0000-0000-00009C020000}"/>
    <cellStyle name="Normal 6 7 3" xfId="669" xr:uid="{00000000-0005-0000-0000-00009D020000}"/>
    <cellStyle name="Normal 6 7 3 2" xfId="670" xr:uid="{00000000-0005-0000-0000-00009E020000}"/>
    <cellStyle name="Normal 6 7 3 2 2" xfId="671" xr:uid="{00000000-0005-0000-0000-00009F020000}"/>
    <cellStyle name="Normal 6 7 3 3" xfId="672" xr:uid="{00000000-0005-0000-0000-0000A0020000}"/>
    <cellStyle name="Normal 6 7 4" xfId="673" xr:uid="{00000000-0005-0000-0000-0000A1020000}"/>
    <cellStyle name="Normal 6 7 4 2" xfId="674" xr:uid="{00000000-0005-0000-0000-0000A2020000}"/>
    <cellStyle name="Normal 6 7 5" xfId="675" xr:uid="{00000000-0005-0000-0000-0000A3020000}"/>
    <cellStyle name="Normal 6 8" xfId="676" xr:uid="{00000000-0005-0000-0000-0000A4020000}"/>
    <cellStyle name="Normal 6 8 2" xfId="677" xr:uid="{00000000-0005-0000-0000-0000A5020000}"/>
    <cellStyle name="Normal 6 8 2 2" xfId="678" xr:uid="{00000000-0005-0000-0000-0000A6020000}"/>
    <cellStyle name="Normal 6 8 2 2 2" xfId="679" xr:uid="{00000000-0005-0000-0000-0000A7020000}"/>
    <cellStyle name="Normal 6 8 2 3" xfId="680" xr:uid="{00000000-0005-0000-0000-0000A8020000}"/>
    <cellStyle name="Normal 6 8 3" xfId="681" xr:uid="{00000000-0005-0000-0000-0000A9020000}"/>
    <cellStyle name="Normal 6 8 3 2" xfId="682" xr:uid="{00000000-0005-0000-0000-0000AA020000}"/>
    <cellStyle name="Normal 6 8 4" xfId="683" xr:uid="{00000000-0005-0000-0000-0000AB020000}"/>
    <cellStyle name="Normal 6 9" xfId="684" xr:uid="{00000000-0005-0000-0000-0000AC020000}"/>
    <cellStyle name="Normal 6 9 2" xfId="685" xr:uid="{00000000-0005-0000-0000-0000AD020000}"/>
    <cellStyle name="Normal 6 9 2 2" xfId="686" xr:uid="{00000000-0005-0000-0000-0000AE020000}"/>
    <cellStyle name="Normal 6 9 3" xfId="687" xr:uid="{00000000-0005-0000-0000-0000AF020000}"/>
    <cellStyle name="Normal 60" xfId="688" xr:uid="{00000000-0005-0000-0000-0000B0020000}"/>
    <cellStyle name="Normal 61" xfId="689" xr:uid="{00000000-0005-0000-0000-0000B1020000}"/>
    <cellStyle name="Normal 62" xfId="905" xr:uid="{CC5492AC-F28E-4723-8C60-DF92E50F44DD}"/>
    <cellStyle name="Normal 7" xfId="690" xr:uid="{00000000-0005-0000-0000-0000B2020000}"/>
    <cellStyle name="Normal 7 2" xfId="691" xr:uid="{00000000-0005-0000-0000-0000B3020000}"/>
    <cellStyle name="Normal 7 3" xfId="692" xr:uid="{00000000-0005-0000-0000-0000B4020000}"/>
    <cellStyle name="Normal 8" xfId="693" xr:uid="{00000000-0005-0000-0000-0000B5020000}"/>
    <cellStyle name="Normal 8 2" xfId="694" xr:uid="{00000000-0005-0000-0000-0000B6020000}"/>
    <cellStyle name="Normal 8 3" xfId="695" xr:uid="{00000000-0005-0000-0000-0000B7020000}"/>
    <cellStyle name="Normal 8 4" xfId="696" xr:uid="{00000000-0005-0000-0000-0000B8020000}"/>
    <cellStyle name="Normal 9" xfId="697" xr:uid="{00000000-0005-0000-0000-0000B9020000}"/>
    <cellStyle name="Normal 9 2" xfId="698" xr:uid="{00000000-0005-0000-0000-0000BA020000}"/>
    <cellStyle name="Normal 9 2 2" xfId="699" xr:uid="{00000000-0005-0000-0000-0000BB020000}"/>
    <cellStyle name="Normal 9 2 2 2" xfId="700" xr:uid="{00000000-0005-0000-0000-0000BC020000}"/>
    <cellStyle name="Normal 9 2 2 2 2" xfId="701" xr:uid="{00000000-0005-0000-0000-0000BD020000}"/>
    <cellStyle name="Normal 9 2 2 2 2 2" xfId="702" xr:uid="{00000000-0005-0000-0000-0000BE020000}"/>
    <cellStyle name="Normal 9 2 2 2 3" xfId="703" xr:uid="{00000000-0005-0000-0000-0000BF020000}"/>
    <cellStyle name="Normal 9 2 2 3" xfId="704" xr:uid="{00000000-0005-0000-0000-0000C0020000}"/>
    <cellStyle name="Normal 9 2 2 3 2" xfId="705" xr:uid="{00000000-0005-0000-0000-0000C1020000}"/>
    <cellStyle name="Normal 9 2 2 4" xfId="706" xr:uid="{00000000-0005-0000-0000-0000C2020000}"/>
    <cellStyle name="Normal 9 2 3" xfId="707" xr:uid="{00000000-0005-0000-0000-0000C3020000}"/>
    <cellStyle name="Normal 9 2 3 2" xfId="708" xr:uid="{00000000-0005-0000-0000-0000C4020000}"/>
    <cellStyle name="Normal 9 2 3 2 2" xfId="709" xr:uid="{00000000-0005-0000-0000-0000C5020000}"/>
    <cellStyle name="Normal 9 2 3 3" xfId="710" xr:uid="{00000000-0005-0000-0000-0000C6020000}"/>
    <cellStyle name="Normal 9 2 4" xfId="711" xr:uid="{00000000-0005-0000-0000-0000C7020000}"/>
    <cellStyle name="Normal 9 2 4 2" xfId="712" xr:uid="{00000000-0005-0000-0000-0000C8020000}"/>
    <cellStyle name="Normal 9 2 5" xfId="713" xr:uid="{00000000-0005-0000-0000-0000C9020000}"/>
    <cellStyle name="Normal 9 3" xfId="714" xr:uid="{00000000-0005-0000-0000-0000CA020000}"/>
    <cellStyle name="Normal 9 3 2" xfId="715" xr:uid="{00000000-0005-0000-0000-0000CB020000}"/>
    <cellStyle name="Normal 9 3 2 2" xfId="716" xr:uid="{00000000-0005-0000-0000-0000CC020000}"/>
    <cellStyle name="Normal 9 3 2 2 2" xfId="717" xr:uid="{00000000-0005-0000-0000-0000CD020000}"/>
    <cellStyle name="Normal 9 3 2 3" xfId="718" xr:uid="{00000000-0005-0000-0000-0000CE020000}"/>
    <cellStyle name="Normal 9 3 3" xfId="719" xr:uid="{00000000-0005-0000-0000-0000CF020000}"/>
    <cellStyle name="Normal 9 3 3 2" xfId="720" xr:uid="{00000000-0005-0000-0000-0000D0020000}"/>
    <cellStyle name="Normal 9 3 4" xfId="721" xr:uid="{00000000-0005-0000-0000-0000D1020000}"/>
    <cellStyle name="Normal 9 4" xfId="722" xr:uid="{00000000-0005-0000-0000-0000D2020000}"/>
    <cellStyle name="Normal 9 4 2" xfId="723" xr:uid="{00000000-0005-0000-0000-0000D3020000}"/>
    <cellStyle name="Normal 9 4 2 2" xfId="724" xr:uid="{00000000-0005-0000-0000-0000D4020000}"/>
    <cellStyle name="Normal 9 4 3" xfId="725" xr:uid="{00000000-0005-0000-0000-0000D5020000}"/>
    <cellStyle name="Normal 9 5" xfId="726" xr:uid="{00000000-0005-0000-0000-0000D6020000}"/>
    <cellStyle name="Normal 9 5 2" xfId="727" xr:uid="{00000000-0005-0000-0000-0000D7020000}"/>
    <cellStyle name="Normal 9 6" xfId="728" xr:uid="{00000000-0005-0000-0000-0000D8020000}"/>
    <cellStyle name="Porcentaje" xfId="904" builtinId="5"/>
    <cellStyle name="Porcentaje 2" xfId="729" xr:uid="{00000000-0005-0000-0000-0000DA020000}"/>
    <cellStyle name="Porcentaje 3" xfId="730" xr:uid="{00000000-0005-0000-0000-0000DB020000}"/>
    <cellStyle name="Porcentaje 4" xfId="731" xr:uid="{00000000-0005-0000-0000-0000DC020000}"/>
    <cellStyle name="Porcentaje 5" xfId="732" xr:uid="{00000000-0005-0000-0000-0000DD020000}"/>
    <cellStyle name="Porcentual 2" xfId="733" xr:uid="{00000000-0005-0000-0000-0000DE020000}"/>
    <cellStyle name="Porcentual 2 2" xfId="734" xr:uid="{00000000-0005-0000-0000-0000DF020000}"/>
    <cellStyle name="Porcentual 2 3" xfId="3" xr:uid="{00000000-0005-0000-0000-0000E0020000}"/>
    <cellStyle name="Porcentual 2 3 2" xfId="735" xr:uid="{00000000-0005-0000-0000-0000E1020000}"/>
    <cellStyle name="Porcentual 2 4" xfId="736" xr:uid="{00000000-0005-0000-0000-0000E2020000}"/>
    <cellStyle name="Porcentual 2 5" xfId="737" xr:uid="{00000000-0005-0000-0000-0000E3020000}"/>
    <cellStyle name="Porcentual 2 6" xfId="738" xr:uid="{00000000-0005-0000-0000-0000E4020000}"/>
    <cellStyle name="Porcentual 3" xfId="739" xr:uid="{00000000-0005-0000-0000-0000E5020000}"/>
    <cellStyle name="Porcentual 3 2" xfId="740" xr:uid="{00000000-0005-0000-0000-0000E6020000}"/>
    <cellStyle name="Porcentual 3 3" xfId="741" xr:uid="{00000000-0005-0000-0000-0000E7020000}"/>
    <cellStyle name="Porcentual 3 4" xfId="742" xr:uid="{00000000-0005-0000-0000-0000E8020000}"/>
    <cellStyle name="Porcentual 3 5" xfId="743" xr:uid="{00000000-0005-0000-0000-0000E9020000}"/>
    <cellStyle name="Porcentual 3 6" xfId="744" xr:uid="{00000000-0005-0000-0000-0000EA020000}"/>
    <cellStyle name="Porcentual 3 7" xfId="745" xr:uid="{00000000-0005-0000-0000-0000EB020000}"/>
    <cellStyle name="Porcentual 4" xfId="746" xr:uid="{00000000-0005-0000-0000-0000EC020000}"/>
    <cellStyle name="Porcentual 4 2" xfId="747" xr:uid="{00000000-0005-0000-0000-0000ED020000}"/>
    <cellStyle name="Porcentual 4 3" xfId="748" xr:uid="{00000000-0005-0000-0000-0000EE020000}"/>
    <cellStyle name="Porcentual 4 4" xfId="749" xr:uid="{00000000-0005-0000-0000-0000EF020000}"/>
    <cellStyle name="Porcentual 4 5" xfId="750" xr:uid="{00000000-0005-0000-0000-0000F0020000}"/>
    <cellStyle name="Porcentual 4 6" xfId="751" xr:uid="{00000000-0005-0000-0000-0000F1020000}"/>
    <cellStyle name="Porcentual 4 7" xfId="752" xr:uid="{00000000-0005-0000-0000-0000F2020000}"/>
    <cellStyle name="Porcentual 5" xfId="753" xr:uid="{00000000-0005-0000-0000-0000F3020000}"/>
    <cellStyle name="Porcentual 5 10" xfId="754" xr:uid="{00000000-0005-0000-0000-0000F4020000}"/>
    <cellStyle name="Porcentual 5 10 2" xfId="755" xr:uid="{00000000-0005-0000-0000-0000F5020000}"/>
    <cellStyle name="Porcentual 5 11" xfId="756" xr:uid="{00000000-0005-0000-0000-0000F6020000}"/>
    <cellStyle name="Porcentual 5 12" xfId="757" xr:uid="{00000000-0005-0000-0000-0000F7020000}"/>
    <cellStyle name="Porcentual 5 13" xfId="758" xr:uid="{00000000-0005-0000-0000-0000F8020000}"/>
    <cellStyle name="Porcentual 5 14" xfId="759" xr:uid="{00000000-0005-0000-0000-0000F9020000}"/>
    <cellStyle name="Porcentual 5 15" xfId="760" xr:uid="{00000000-0005-0000-0000-0000FA020000}"/>
    <cellStyle name="Porcentual 5 2" xfId="761" xr:uid="{00000000-0005-0000-0000-0000FB020000}"/>
    <cellStyle name="Porcentual 5 2 2" xfId="762" xr:uid="{00000000-0005-0000-0000-0000FC020000}"/>
    <cellStyle name="Porcentual 5 2 2 2" xfId="763" xr:uid="{00000000-0005-0000-0000-0000FD020000}"/>
    <cellStyle name="Porcentual 5 2 2 2 2" xfId="764" xr:uid="{00000000-0005-0000-0000-0000FE020000}"/>
    <cellStyle name="Porcentual 5 2 2 2 2 2" xfId="765" xr:uid="{00000000-0005-0000-0000-0000FF020000}"/>
    <cellStyle name="Porcentual 5 2 2 2 3" xfId="766" xr:uid="{00000000-0005-0000-0000-000000030000}"/>
    <cellStyle name="Porcentual 5 2 2 3" xfId="767" xr:uid="{00000000-0005-0000-0000-000001030000}"/>
    <cellStyle name="Porcentual 5 2 2 3 2" xfId="768" xr:uid="{00000000-0005-0000-0000-000002030000}"/>
    <cellStyle name="Porcentual 5 2 2 4" xfId="769" xr:uid="{00000000-0005-0000-0000-000003030000}"/>
    <cellStyle name="Porcentual 5 2 3" xfId="770" xr:uid="{00000000-0005-0000-0000-000004030000}"/>
    <cellStyle name="Porcentual 5 2 3 2" xfId="771" xr:uid="{00000000-0005-0000-0000-000005030000}"/>
    <cellStyle name="Porcentual 5 2 3 2 2" xfId="772" xr:uid="{00000000-0005-0000-0000-000006030000}"/>
    <cellStyle name="Porcentual 5 2 3 3" xfId="773" xr:uid="{00000000-0005-0000-0000-000007030000}"/>
    <cellStyle name="Porcentual 5 2 4" xfId="774" xr:uid="{00000000-0005-0000-0000-000008030000}"/>
    <cellStyle name="Porcentual 5 2 4 2" xfId="775" xr:uid="{00000000-0005-0000-0000-000009030000}"/>
    <cellStyle name="Porcentual 5 2 5" xfId="776" xr:uid="{00000000-0005-0000-0000-00000A030000}"/>
    <cellStyle name="Porcentual 5 3" xfId="777" xr:uid="{00000000-0005-0000-0000-00000B030000}"/>
    <cellStyle name="Porcentual 5 3 2" xfId="778" xr:uid="{00000000-0005-0000-0000-00000C030000}"/>
    <cellStyle name="Porcentual 5 3 2 2" xfId="779" xr:uid="{00000000-0005-0000-0000-00000D030000}"/>
    <cellStyle name="Porcentual 5 3 2 2 2" xfId="780" xr:uid="{00000000-0005-0000-0000-00000E030000}"/>
    <cellStyle name="Porcentual 5 3 2 2 2 2" xfId="781" xr:uid="{00000000-0005-0000-0000-00000F030000}"/>
    <cellStyle name="Porcentual 5 3 2 2 3" xfId="782" xr:uid="{00000000-0005-0000-0000-000010030000}"/>
    <cellStyle name="Porcentual 5 3 2 3" xfId="783" xr:uid="{00000000-0005-0000-0000-000011030000}"/>
    <cellStyle name="Porcentual 5 3 2 3 2" xfId="784" xr:uid="{00000000-0005-0000-0000-000012030000}"/>
    <cellStyle name="Porcentual 5 3 2 4" xfId="785" xr:uid="{00000000-0005-0000-0000-000013030000}"/>
    <cellStyle name="Porcentual 5 3 3" xfId="786" xr:uid="{00000000-0005-0000-0000-000014030000}"/>
    <cellStyle name="Porcentual 5 3 3 2" xfId="787" xr:uid="{00000000-0005-0000-0000-000015030000}"/>
    <cellStyle name="Porcentual 5 3 3 2 2" xfId="788" xr:uid="{00000000-0005-0000-0000-000016030000}"/>
    <cellStyle name="Porcentual 5 3 3 3" xfId="789" xr:uid="{00000000-0005-0000-0000-000017030000}"/>
    <cellStyle name="Porcentual 5 3 4" xfId="790" xr:uid="{00000000-0005-0000-0000-000018030000}"/>
    <cellStyle name="Porcentual 5 3 4 2" xfId="791" xr:uid="{00000000-0005-0000-0000-000019030000}"/>
    <cellStyle name="Porcentual 5 3 5" xfId="792" xr:uid="{00000000-0005-0000-0000-00001A030000}"/>
    <cellStyle name="Porcentual 5 4" xfId="793" xr:uid="{00000000-0005-0000-0000-00001B030000}"/>
    <cellStyle name="Porcentual 5 4 2" xfId="794" xr:uid="{00000000-0005-0000-0000-00001C030000}"/>
    <cellStyle name="Porcentual 5 4 2 2" xfId="795" xr:uid="{00000000-0005-0000-0000-00001D030000}"/>
    <cellStyle name="Porcentual 5 4 2 2 2" xfId="796" xr:uid="{00000000-0005-0000-0000-00001E030000}"/>
    <cellStyle name="Porcentual 5 4 2 2 2 2" xfId="797" xr:uid="{00000000-0005-0000-0000-00001F030000}"/>
    <cellStyle name="Porcentual 5 4 2 2 3" xfId="798" xr:uid="{00000000-0005-0000-0000-000020030000}"/>
    <cellStyle name="Porcentual 5 4 2 3" xfId="799" xr:uid="{00000000-0005-0000-0000-000021030000}"/>
    <cellStyle name="Porcentual 5 4 2 3 2" xfId="800" xr:uid="{00000000-0005-0000-0000-000022030000}"/>
    <cellStyle name="Porcentual 5 4 2 4" xfId="801" xr:uid="{00000000-0005-0000-0000-000023030000}"/>
    <cellStyle name="Porcentual 5 4 3" xfId="802" xr:uid="{00000000-0005-0000-0000-000024030000}"/>
    <cellStyle name="Porcentual 5 4 3 2" xfId="803" xr:uid="{00000000-0005-0000-0000-000025030000}"/>
    <cellStyle name="Porcentual 5 4 3 2 2" xfId="804" xr:uid="{00000000-0005-0000-0000-000026030000}"/>
    <cellStyle name="Porcentual 5 4 3 3" xfId="805" xr:uid="{00000000-0005-0000-0000-000027030000}"/>
    <cellStyle name="Porcentual 5 4 4" xfId="806" xr:uid="{00000000-0005-0000-0000-000028030000}"/>
    <cellStyle name="Porcentual 5 4 4 2" xfId="807" xr:uid="{00000000-0005-0000-0000-000029030000}"/>
    <cellStyle name="Porcentual 5 4 5" xfId="808" xr:uid="{00000000-0005-0000-0000-00002A030000}"/>
    <cellStyle name="Porcentual 5 5" xfId="809" xr:uid="{00000000-0005-0000-0000-00002B030000}"/>
    <cellStyle name="Porcentual 5 5 2" xfId="810" xr:uid="{00000000-0005-0000-0000-00002C030000}"/>
    <cellStyle name="Porcentual 5 5 2 2" xfId="811" xr:uid="{00000000-0005-0000-0000-00002D030000}"/>
    <cellStyle name="Porcentual 5 5 2 2 2" xfId="812" xr:uid="{00000000-0005-0000-0000-00002E030000}"/>
    <cellStyle name="Porcentual 5 5 2 2 2 2" xfId="813" xr:uid="{00000000-0005-0000-0000-00002F030000}"/>
    <cellStyle name="Porcentual 5 5 2 2 3" xfId="814" xr:uid="{00000000-0005-0000-0000-000030030000}"/>
    <cellStyle name="Porcentual 5 5 2 3" xfId="815" xr:uid="{00000000-0005-0000-0000-000031030000}"/>
    <cellStyle name="Porcentual 5 5 2 3 2" xfId="816" xr:uid="{00000000-0005-0000-0000-000032030000}"/>
    <cellStyle name="Porcentual 5 5 2 4" xfId="817" xr:uid="{00000000-0005-0000-0000-000033030000}"/>
    <cellStyle name="Porcentual 5 5 3" xfId="818" xr:uid="{00000000-0005-0000-0000-000034030000}"/>
    <cellStyle name="Porcentual 5 5 3 2" xfId="819" xr:uid="{00000000-0005-0000-0000-000035030000}"/>
    <cellStyle name="Porcentual 5 5 3 2 2" xfId="820" xr:uid="{00000000-0005-0000-0000-000036030000}"/>
    <cellStyle name="Porcentual 5 5 3 3" xfId="821" xr:uid="{00000000-0005-0000-0000-000037030000}"/>
    <cellStyle name="Porcentual 5 5 4" xfId="822" xr:uid="{00000000-0005-0000-0000-000038030000}"/>
    <cellStyle name="Porcentual 5 5 4 2" xfId="823" xr:uid="{00000000-0005-0000-0000-000039030000}"/>
    <cellStyle name="Porcentual 5 5 5" xfId="824" xr:uid="{00000000-0005-0000-0000-00003A030000}"/>
    <cellStyle name="Porcentual 5 6" xfId="825" xr:uid="{00000000-0005-0000-0000-00003B030000}"/>
    <cellStyle name="Porcentual 5 6 2" xfId="826" xr:uid="{00000000-0005-0000-0000-00003C030000}"/>
    <cellStyle name="Porcentual 5 6 2 2" xfId="827" xr:uid="{00000000-0005-0000-0000-00003D030000}"/>
    <cellStyle name="Porcentual 5 6 2 2 2" xfId="828" xr:uid="{00000000-0005-0000-0000-00003E030000}"/>
    <cellStyle name="Porcentual 5 6 2 2 2 2" xfId="829" xr:uid="{00000000-0005-0000-0000-00003F030000}"/>
    <cellStyle name="Porcentual 5 6 2 2 3" xfId="830" xr:uid="{00000000-0005-0000-0000-000040030000}"/>
    <cellStyle name="Porcentual 5 6 2 3" xfId="831" xr:uid="{00000000-0005-0000-0000-000041030000}"/>
    <cellStyle name="Porcentual 5 6 2 3 2" xfId="832" xr:uid="{00000000-0005-0000-0000-000042030000}"/>
    <cellStyle name="Porcentual 5 6 2 4" xfId="833" xr:uid="{00000000-0005-0000-0000-000043030000}"/>
    <cellStyle name="Porcentual 5 6 3" xfId="834" xr:uid="{00000000-0005-0000-0000-000044030000}"/>
    <cellStyle name="Porcentual 5 6 3 2" xfId="835" xr:uid="{00000000-0005-0000-0000-000045030000}"/>
    <cellStyle name="Porcentual 5 6 3 2 2" xfId="836" xr:uid="{00000000-0005-0000-0000-000046030000}"/>
    <cellStyle name="Porcentual 5 6 3 3" xfId="837" xr:uid="{00000000-0005-0000-0000-000047030000}"/>
    <cellStyle name="Porcentual 5 6 4" xfId="838" xr:uid="{00000000-0005-0000-0000-000048030000}"/>
    <cellStyle name="Porcentual 5 6 4 2" xfId="839" xr:uid="{00000000-0005-0000-0000-000049030000}"/>
    <cellStyle name="Porcentual 5 6 5" xfId="840" xr:uid="{00000000-0005-0000-0000-00004A030000}"/>
    <cellStyle name="Porcentual 5 7" xfId="841" xr:uid="{00000000-0005-0000-0000-00004B030000}"/>
    <cellStyle name="Porcentual 5 7 2" xfId="842" xr:uid="{00000000-0005-0000-0000-00004C030000}"/>
    <cellStyle name="Porcentual 5 7 2 2" xfId="843" xr:uid="{00000000-0005-0000-0000-00004D030000}"/>
    <cellStyle name="Porcentual 5 7 2 2 2" xfId="844" xr:uid="{00000000-0005-0000-0000-00004E030000}"/>
    <cellStyle name="Porcentual 5 7 2 2 2 2" xfId="845" xr:uid="{00000000-0005-0000-0000-00004F030000}"/>
    <cellStyle name="Porcentual 5 7 2 2 3" xfId="846" xr:uid="{00000000-0005-0000-0000-000050030000}"/>
    <cellStyle name="Porcentual 5 7 2 3" xfId="847" xr:uid="{00000000-0005-0000-0000-000051030000}"/>
    <cellStyle name="Porcentual 5 7 2 3 2" xfId="848" xr:uid="{00000000-0005-0000-0000-000052030000}"/>
    <cellStyle name="Porcentual 5 7 2 4" xfId="849" xr:uid="{00000000-0005-0000-0000-000053030000}"/>
    <cellStyle name="Porcentual 5 7 3" xfId="850" xr:uid="{00000000-0005-0000-0000-000054030000}"/>
    <cellStyle name="Porcentual 5 7 3 2" xfId="851" xr:uid="{00000000-0005-0000-0000-000055030000}"/>
    <cellStyle name="Porcentual 5 7 3 2 2" xfId="852" xr:uid="{00000000-0005-0000-0000-000056030000}"/>
    <cellStyle name="Porcentual 5 7 3 3" xfId="853" xr:uid="{00000000-0005-0000-0000-000057030000}"/>
    <cellStyle name="Porcentual 5 7 4" xfId="854" xr:uid="{00000000-0005-0000-0000-000058030000}"/>
    <cellStyle name="Porcentual 5 7 4 2" xfId="855" xr:uid="{00000000-0005-0000-0000-000059030000}"/>
    <cellStyle name="Porcentual 5 7 5" xfId="856" xr:uid="{00000000-0005-0000-0000-00005A030000}"/>
    <cellStyle name="Porcentual 5 8" xfId="857" xr:uid="{00000000-0005-0000-0000-00005B030000}"/>
    <cellStyle name="Porcentual 5 8 2" xfId="858" xr:uid="{00000000-0005-0000-0000-00005C030000}"/>
    <cellStyle name="Porcentual 5 8 2 2" xfId="859" xr:uid="{00000000-0005-0000-0000-00005D030000}"/>
    <cellStyle name="Porcentual 5 8 2 2 2" xfId="860" xr:uid="{00000000-0005-0000-0000-00005E030000}"/>
    <cellStyle name="Porcentual 5 8 2 3" xfId="861" xr:uid="{00000000-0005-0000-0000-00005F030000}"/>
    <cellStyle name="Porcentual 5 8 3" xfId="862" xr:uid="{00000000-0005-0000-0000-000060030000}"/>
    <cellStyle name="Porcentual 5 8 3 2" xfId="863" xr:uid="{00000000-0005-0000-0000-000061030000}"/>
    <cellStyle name="Porcentual 5 8 4" xfId="864" xr:uid="{00000000-0005-0000-0000-000062030000}"/>
    <cellStyle name="Porcentual 5 9" xfId="865" xr:uid="{00000000-0005-0000-0000-000063030000}"/>
    <cellStyle name="Porcentual 5 9 2" xfId="866" xr:uid="{00000000-0005-0000-0000-000064030000}"/>
    <cellStyle name="Porcentual 5 9 2 2" xfId="867" xr:uid="{00000000-0005-0000-0000-000065030000}"/>
    <cellStyle name="Porcentual 5 9 3" xfId="868" xr:uid="{00000000-0005-0000-0000-000066030000}"/>
    <cellStyle name="Porcentual 6" xfId="869" xr:uid="{00000000-0005-0000-0000-000067030000}"/>
    <cellStyle name="Porcentual 6 2" xfId="870" xr:uid="{00000000-0005-0000-0000-000068030000}"/>
    <cellStyle name="Porcentual 6 2 2" xfId="871" xr:uid="{00000000-0005-0000-0000-000069030000}"/>
    <cellStyle name="Porcentual 6 2 2 2" xfId="872" xr:uid="{00000000-0005-0000-0000-00006A030000}"/>
    <cellStyle name="Porcentual 6 2 2 2 2" xfId="873" xr:uid="{00000000-0005-0000-0000-00006B030000}"/>
    <cellStyle name="Porcentual 6 2 2 2 3" xfId="874" xr:uid="{00000000-0005-0000-0000-00006C030000}"/>
    <cellStyle name="Porcentual 6 2 2 2 3 2" xfId="875" xr:uid="{00000000-0005-0000-0000-00006D030000}"/>
    <cellStyle name="Porcentual 6 2 2 2 3 2 2" xfId="876" xr:uid="{00000000-0005-0000-0000-00006E030000}"/>
    <cellStyle name="Porcentual 6 2 2 2 3 2 2 2" xfId="877" xr:uid="{00000000-0005-0000-0000-00006F030000}"/>
    <cellStyle name="Porcentual 6 2 2 2 3 2 2 2 2" xfId="878" xr:uid="{00000000-0005-0000-0000-000070030000}"/>
    <cellStyle name="Porcentual 6 2 2 2 3 2 2 2 2 2" xfId="879" xr:uid="{00000000-0005-0000-0000-000071030000}"/>
    <cellStyle name="Porcentual 6 2 2 2 3 2 2 2 2 2 2" xfId="880" xr:uid="{00000000-0005-0000-0000-000072030000}"/>
    <cellStyle name="Porcentual 6 2 2 2 3 2 2 2 2 2 2 2" xfId="881" xr:uid="{00000000-0005-0000-0000-000073030000}"/>
    <cellStyle name="Porcentual 6 2 2 2 3 2 2 2 2 2 2 2 2" xfId="882" xr:uid="{00000000-0005-0000-0000-000074030000}"/>
    <cellStyle name="Porcentual 6 3" xfId="883" xr:uid="{00000000-0005-0000-0000-000075030000}"/>
    <cellStyle name="Porcentual 7" xfId="884" xr:uid="{00000000-0005-0000-0000-000076030000}"/>
    <cellStyle name="Porcentual 8" xfId="885" xr:uid="{00000000-0005-0000-0000-000077030000}"/>
    <cellStyle name="Porcentual 8 2" xfId="886" xr:uid="{00000000-0005-0000-0000-000078030000}"/>
    <cellStyle name="Porcentual 9 2" xfId="887" xr:uid="{00000000-0005-0000-0000-000079030000}"/>
    <cellStyle name="Porcentual 9 2 2" xfId="888" xr:uid="{00000000-0005-0000-0000-00007A030000}"/>
    <cellStyle name="Porcentual 9 2 2 2" xfId="889" xr:uid="{00000000-0005-0000-0000-00007B030000}"/>
    <cellStyle name="Porcentual 9 2 2 2 2" xfId="890" xr:uid="{00000000-0005-0000-0000-00007C030000}"/>
    <cellStyle name="Porcentual 9 2 2 2 2 2" xfId="891" xr:uid="{00000000-0005-0000-0000-00007D030000}"/>
    <cellStyle name="Porcentual 9 2 2 2 3" xfId="892" xr:uid="{00000000-0005-0000-0000-00007E030000}"/>
    <cellStyle name="Porcentual 9 2 2 3" xfId="893" xr:uid="{00000000-0005-0000-0000-00007F030000}"/>
    <cellStyle name="Porcentual 9 2 2 3 2" xfId="894" xr:uid="{00000000-0005-0000-0000-000080030000}"/>
    <cellStyle name="Porcentual 9 2 2 4" xfId="895" xr:uid="{00000000-0005-0000-0000-000081030000}"/>
    <cellStyle name="Porcentual 9 2 3" xfId="896" xr:uid="{00000000-0005-0000-0000-000082030000}"/>
    <cellStyle name="Porcentual 9 2 3 2" xfId="897" xr:uid="{00000000-0005-0000-0000-000083030000}"/>
    <cellStyle name="Porcentual 9 2 3 2 2" xfId="898" xr:uid="{00000000-0005-0000-0000-000084030000}"/>
    <cellStyle name="Porcentual 9 2 3 3" xfId="899" xr:uid="{00000000-0005-0000-0000-000085030000}"/>
    <cellStyle name="Porcentual 9 2 4" xfId="900" xr:uid="{00000000-0005-0000-0000-000086030000}"/>
    <cellStyle name="Porcentual 9 2 4 2" xfId="901" xr:uid="{00000000-0005-0000-0000-000087030000}"/>
    <cellStyle name="Porcentual 9 2 5" xfId="902" xr:uid="{00000000-0005-0000-0000-00008803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R63"/>
  <sheetViews>
    <sheetView showGridLines="0" topLeftCell="B1" zoomScaleNormal="100" workbookViewId="0">
      <pane xSplit="2" ySplit="6" topLeftCell="F35" activePane="bottomRight" state="frozen"/>
      <selection pane="topRight" activeCell="D1" sqref="D1"/>
      <selection pane="bottomLeft" activeCell="B7" sqref="B7"/>
      <selection pane="bottomRight" activeCell="B60" sqref="B60"/>
    </sheetView>
  </sheetViews>
  <sheetFormatPr baseColWidth="10" defaultColWidth="11.42578125" defaultRowHeight="15" x14ac:dyDescent="0.25"/>
  <cols>
    <col min="1" max="1" width="11.42578125" style="6"/>
    <col min="2" max="2" width="72.42578125" style="6" customWidth="1"/>
    <col min="3" max="4" width="16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54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820906753.2076</v>
      </c>
      <c r="E7" s="25">
        <f t="shared" si="0"/>
        <v>25540306922.420898</v>
      </c>
      <c r="F7" s="23">
        <f t="shared" si="0"/>
        <v>540131413.79129994</v>
      </c>
      <c r="G7" s="24">
        <f t="shared" si="0"/>
        <v>54949853004.447258</v>
      </c>
      <c r="H7" s="23">
        <f t="shared" si="0"/>
        <v>27552273185.689445</v>
      </c>
      <c r="I7" s="70">
        <f t="shared" si="0"/>
        <v>40088670563.624611</v>
      </c>
      <c r="J7" s="65">
        <f t="shared" si="0"/>
        <v>2041309937.0684004</v>
      </c>
      <c r="K7" s="70">
        <f t="shared" si="0"/>
        <v>1445051381.5878994</v>
      </c>
      <c r="L7" s="65">
        <f t="shared" si="0"/>
        <v>9297012302.2730026</v>
      </c>
      <c r="M7" s="71">
        <f t="shared" si="0"/>
        <v>162275515464.11041</v>
      </c>
      <c r="N7" s="76">
        <f>+M7/$M$57</f>
        <v>0.77365083432290727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820906753.2076</v>
      </c>
      <c r="E8" s="29">
        <f t="shared" si="1"/>
        <v>25540306922.420898</v>
      </c>
      <c r="F8" s="28">
        <f t="shared" si="1"/>
        <v>540131413.79129994</v>
      </c>
      <c r="G8" s="29">
        <f t="shared" si="1"/>
        <v>54949853004.447258</v>
      </c>
      <c r="H8" s="28">
        <f t="shared" si="1"/>
        <v>27552273185.689445</v>
      </c>
      <c r="I8" s="72">
        <f t="shared" si="1"/>
        <v>40088670563.624611</v>
      </c>
      <c r="J8" s="28">
        <f t="shared" si="1"/>
        <v>2041309937.0684004</v>
      </c>
      <c r="K8" s="72">
        <f t="shared" si="1"/>
        <v>1445051381.5878994</v>
      </c>
      <c r="L8" s="28">
        <f t="shared" si="1"/>
        <v>9297012302.2730026</v>
      </c>
      <c r="M8" s="40">
        <f>+M9</f>
        <v>162275515464.11041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820906753.2076</v>
      </c>
      <c r="E9" s="21">
        <v>25540306922.420898</v>
      </c>
      <c r="F9" s="39">
        <v>540131413.79129994</v>
      </c>
      <c r="G9" s="21">
        <v>54949853004.447258</v>
      </c>
      <c r="H9" s="38">
        <v>27552273185.689445</v>
      </c>
      <c r="I9" s="38">
        <v>40088670563.624611</v>
      </c>
      <c r="J9" s="39">
        <v>2041309937.0684004</v>
      </c>
      <c r="K9" s="38">
        <v>1445051381.5878994</v>
      </c>
      <c r="L9" s="38">
        <v>9297012302.2730026</v>
      </c>
      <c r="M9" s="39">
        <f>SUM(D9:L9)</f>
        <v>162275515464.11041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 t="shared" ref="D10:G10" si="2">+D11+D13+D15+D17+D19+D21</f>
        <v>12243569.206300002</v>
      </c>
      <c r="E10" s="25">
        <f t="shared" si="2"/>
        <v>1415948584.2970998</v>
      </c>
      <c r="F10" s="23">
        <f t="shared" si="2"/>
        <v>20242571.436800003</v>
      </c>
      <c r="G10" s="25">
        <f t="shared" si="2"/>
        <v>2402948947.6879997</v>
      </c>
      <c r="H10" s="23">
        <f>+H11+H13+H15+H17+H19+H21</f>
        <v>1488614479.3149002</v>
      </c>
      <c r="I10" s="24">
        <f>+I11+I13+I15+I17+I19+I21</f>
        <v>1059810643.1259999</v>
      </c>
      <c r="J10" s="59">
        <f>+J11+J13+J15+J17+J19+J21</f>
        <v>292666821.27899998</v>
      </c>
      <c r="K10" s="24">
        <f>+K11+K13+K15+K17+K19+K21</f>
        <v>486186306.43680006</v>
      </c>
      <c r="L10" s="59">
        <f>+L11+L13+L15+L17+L19+L21</f>
        <v>596685957.94590008</v>
      </c>
      <c r="M10" s="60">
        <f>M11+M13+M15+M17+M19+M21</f>
        <v>7775347880.7308006</v>
      </c>
      <c r="N10" s="77">
        <f>+M10/$M$57</f>
        <v>3.7069081912167005E-2</v>
      </c>
      <c r="O10" s="41"/>
      <c r="P10" s="13"/>
      <c r="Q10" s="7"/>
      <c r="R10" s="7"/>
    </row>
    <row r="11" spans="2:18" s="42" customFormat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1170471.9169999999</v>
      </c>
      <c r="G11" s="32">
        <f t="shared" ref="G11:L11" si="3">+G12</f>
        <v>0</v>
      </c>
      <c r="H11" s="31">
        <f t="shared" si="3"/>
        <v>0</v>
      </c>
      <c r="I11" s="29">
        <f t="shared" si="3"/>
        <v>0</v>
      </c>
      <c r="J11" s="28">
        <f t="shared" si="3"/>
        <v>0</v>
      </c>
      <c r="K11" s="29">
        <f t="shared" si="3"/>
        <v>0</v>
      </c>
      <c r="L11" s="31">
        <f t="shared" si="3"/>
        <v>0</v>
      </c>
      <c r="M11" s="51">
        <f>+M12</f>
        <v>1170471.9169999999</v>
      </c>
      <c r="N11" s="5"/>
      <c r="Q11" s="43"/>
      <c r="R11" s="43"/>
    </row>
    <row r="12" spans="2:18" x14ac:dyDescent="0.25">
      <c r="B12" s="10" t="s">
        <v>22</v>
      </c>
      <c r="C12" s="15" t="s">
        <v>23</v>
      </c>
      <c r="D12" s="19">
        <v>0</v>
      </c>
      <c r="E12" s="19">
        <v>0</v>
      </c>
      <c r="F12" s="19">
        <v>1170471.9169999999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1170471.9169999999</v>
      </c>
      <c r="N12" s="5"/>
      <c r="Q12" s="7"/>
      <c r="R12" s="7"/>
    </row>
    <row r="13" spans="2:18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4">+H14</f>
        <v>0</v>
      </c>
      <c r="I13" s="32">
        <f t="shared" si="4"/>
        <v>0</v>
      </c>
      <c r="J13" s="31">
        <f t="shared" si="4"/>
        <v>0</v>
      </c>
      <c r="K13" s="32">
        <f t="shared" si="4"/>
        <v>0</v>
      </c>
      <c r="L13" s="31">
        <f t="shared" si="4"/>
        <v>0</v>
      </c>
      <c r="M13" s="51">
        <f>+M14</f>
        <v>0</v>
      </c>
      <c r="N13" s="5"/>
      <c r="Q13" s="7"/>
      <c r="R13" s="7"/>
    </row>
    <row r="14" spans="2:18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1415948584.2970998</v>
      </c>
      <c r="F15" s="31">
        <f>+F16</f>
        <v>0</v>
      </c>
      <c r="G15" s="66">
        <f t="shared" ref="G15:K15" si="5">+G16</f>
        <v>2324793846.1019998</v>
      </c>
      <c r="H15" s="45">
        <f t="shared" si="5"/>
        <v>1488614479.3149002</v>
      </c>
      <c r="I15" s="32">
        <f t="shared" si="5"/>
        <v>1059810643.1259999</v>
      </c>
      <c r="J15" s="31">
        <f>J16</f>
        <v>0</v>
      </c>
      <c r="K15" s="32">
        <f t="shared" si="5"/>
        <v>486186306.43680006</v>
      </c>
      <c r="L15" s="31">
        <f>L16</f>
        <v>596685957.94590008</v>
      </c>
      <c r="M15" s="51">
        <f>+M16</f>
        <v>7372039817.2227001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>
        <v>1415948584.2970998</v>
      </c>
      <c r="F16" s="19">
        <v>0</v>
      </c>
      <c r="G16" s="57">
        <v>2324793846.1019998</v>
      </c>
      <c r="H16" s="57">
        <v>1488614479.3149002</v>
      </c>
      <c r="I16" s="57">
        <v>1059810643.1259999</v>
      </c>
      <c r="J16" s="19">
        <v>0</v>
      </c>
      <c r="K16" s="21">
        <v>486186306.43680006</v>
      </c>
      <c r="L16" s="22">
        <v>596685957.94590008</v>
      </c>
      <c r="M16" s="50">
        <f>SUM(D16:L16)</f>
        <v>7372039817.2227001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12243569.206300002</v>
      </c>
      <c r="E17" s="32">
        <f>+E18</f>
        <v>0</v>
      </c>
      <c r="F17" s="31">
        <f>+F18</f>
        <v>0</v>
      </c>
      <c r="G17" s="66">
        <f t="shared" ref="G17:L17" si="6">+G18</f>
        <v>0</v>
      </c>
      <c r="H17" s="45">
        <f t="shared" si="6"/>
        <v>0</v>
      </c>
      <c r="I17" s="32">
        <f t="shared" si="6"/>
        <v>0</v>
      </c>
      <c r="J17" s="31">
        <f t="shared" si="6"/>
        <v>0</v>
      </c>
      <c r="K17" s="32">
        <f t="shared" si="6"/>
        <v>0</v>
      </c>
      <c r="L17" s="31">
        <f t="shared" si="6"/>
        <v>0</v>
      </c>
      <c r="M17" s="51">
        <f>+M18</f>
        <v>12243569.206300002</v>
      </c>
      <c r="N17" s="3"/>
    </row>
    <row r="18" spans="2:18" x14ac:dyDescent="0.25">
      <c r="B18" s="10" t="s">
        <v>22</v>
      </c>
      <c r="C18" s="15" t="s">
        <v>25</v>
      </c>
      <c r="D18" s="19">
        <v>12243569.206300002</v>
      </c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44">
        <f>SUM(D18:L18)</f>
        <v>12243569.206300002</v>
      </c>
      <c r="N18" s="5"/>
    </row>
    <row r="19" spans="2:18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 t="shared" ref="G19:L19" si="7">+G20</f>
        <v>78155101.585999995</v>
      </c>
      <c r="H19" s="45">
        <f t="shared" si="7"/>
        <v>0</v>
      </c>
      <c r="I19" s="32">
        <f t="shared" si="7"/>
        <v>0</v>
      </c>
      <c r="J19" s="31">
        <f t="shared" si="7"/>
        <v>0</v>
      </c>
      <c r="K19" s="32">
        <f t="shared" si="7"/>
        <v>0</v>
      </c>
      <c r="L19" s="31">
        <f t="shared" si="7"/>
        <v>0</v>
      </c>
      <c r="M19" s="51">
        <f>+M20</f>
        <v>78155101.585999995</v>
      </c>
      <c r="N19" s="3"/>
      <c r="R19" s="7"/>
    </row>
    <row r="20" spans="2:18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7">
        <v>78155101.585999995</v>
      </c>
      <c r="H20" s="44">
        <v>0</v>
      </c>
      <c r="I20" s="58">
        <v>0</v>
      </c>
      <c r="J20" s="19">
        <v>0</v>
      </c>
      <c r="K20" s="20">
        <v>0</v>
      </c>
      <c r="L20" s="19">
        <v>0</v>
      </c>
      <c r="M20" s="50">
        <f>SUM(D20:L20)</f>
        <v>78155101.585999995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19072099.519800004</v>
      </c>
      <c r="G21" s="66">
        <v>0</v>
      </c>
      <c r="H21" s="45">
        <v>0</v>
      </c>
      <c r="I21" s="32">
        <v>0</v>
      </c>
      <c r="J21" s="31">
        <f>+J22</f>
        <v>292666821.27899998</v>
      </c>
      <c r="K21" s="32">
        <f>K22</f>
        <v>0</v>
      </c>
      <c r="L21" s="31">
        <v>0</v>
      </c>
      <c r="M21" s="51">
        <f>M22</f>
        <v>311738920.79879999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57">
        <v>19072099.519800004</v>
      </c>
      <c r="G22" s="58">
        <v>0</v>
      </c>
      <c r="H22" s="44">
        <v>0</v>
      </c>
      <c r="I22" s="58">
        <v>0</v>
      </c>
      <c r="J22" s="81">
        <v>292666821.27899998</v>
      </c>
      <c r="K22" s="20">
        <v>0</v>
      </c>
      <c r="L22" s="19">
        <v>0</v>
      </c>
      <c r="M22" s="50">
        <f>SUM(D22:L22)</f>
        <v>311738920.79879999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ht="15" hidden="1" customHeight="1" x14ac:dyDescent="0.25">
      <c r="B25" s="11" t="s">
        <v>31</v>
      </c>
      <c r="C25" s="15" t="s">
        <v>17</v>
      </c>
      <c r="D25" s="3"/>
      <c r="E25" s="20"/>
      <c r="F25" s="19"/>
      <c r="G25" s="20"/>
      <c r="H25" s="19"/>
      <c r="I25" s="20"/>
      <c r="J25" s="19"/>
      <c r="K25" s="20"/>
      <c r="L25" s="19"/>
      <c r="M25" s="51">
        <f>+M26</f>
        <v>0</v>
      </c>
      <c r="N25" s="5"/>
    </row>
    <row r="26" spans="2:18" ht="15" hidden="1" customHeight="1" x14ac:dyDescent="0.25">
      <c r="B26" s="10" t="s">
        <v>22</v>
      </c>
      <c r="C26" s="15" t="s">
        <v>23</v>
      </c>
      <c r="D26" s="3"/>
      <c r="E26" s="20"/>
      <c r="F26" s="19"/>
      <c r="G26" s="20"/>
      <c r="H26" s="19"/>
      <c r="I26" s="20"/>
      <c r="J26" s="19"/>
      <c r="K26" s="20"/>
      <c r="L26" s="19"/>
      <c r="M26" s="50"/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8">+D30+D32+D34</f>
        <v>0</v>
      </c>
      <c r="E29" s="25">
        <f t="shared" si="8"/>
        <v>3548554947.6254997</v>
      </c>
      <c r="F29" s="23">
        <f t="shared" si="8"/>
        <v>42220691.061899997</v>
      </c>
      <c r="G29" s="25">
        <f t="shared" si="8"/>
        <v>3350431456.6900997</v>
      </c>
      <c r="H29" s="65">
        <f t="shared" si="8"/>
        <v>2011487954.1125996</v>
      </c>
      <c r="I29" s="25">
        <f t="shared" si="8"/>
        <v>3377425196.6771994</v>
      </c>
      <c r="J29" s="65">
        <f t="shared" si="8"/>
        <v>155433539.5311</v>
      </c>
      <c r="K29" s="25">
        <f t="shared" si="8"/>
        <v>131387436.6313</v>
      </c>
      <c r="L29" s="65">
        <f t="shared" si="8"/>
        <v>688933002.57969999</v>
      </c>
      <c r="M29" s="17">
        <f>+M30+M34+M32</f>
        <v>13305874224.909401</v>
      </c>
      <c r="N29" s="4">
        <f>+M29/$M$57</f>
        <v>6.3435945133531346E-2</v>
      </c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520332252.92110008</v>
      </c>
      <c r="F30" s="31">
        <f>+F31</f>
        <v>0</v>
      </c>
      <c r="G30" s="32">
        <f t="shared" ref="G30:L30" si="9">+G31</f>
        <v>1145596243.7570996</v>
      </c>
      <c r="H30" s="61">
        <f t="shared" si="9"/>
        <v>523434854.82979995</v>
      </c>
      <c r="I30" s="29">
        <f>+I31</f>
        <v>1391918908.2737997</v>
      </c>
      <c r="J30" s="61">
        <f>+J31</f>
        <v>13727645.044</v>
      </c>
      <c r="K30" s="29">
        <f t="shared" si="9"/>
        <v>97612938.199100003</v>
      </c>
      <c r="L30" s="61">
        <f t="shared" si="9"/>
        <v>188817179.51590002</v>
      </c>
      <c r="M30" s="51">
        <f>+M31</f>
        <v>3881440022.5407996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520332252.92110008</v>
      </c>
      <c r="F31" s="19">
        <v>0</v>
      </c>
      <c r="G31" s="21">
        <v>1145596243.7570996</v>
      </c>
      <c r="H31" s="62">
        <v>523434854.82979995</v>
      </c>
      <c r="I31" s="21">
        <v>1391918908.2737997</v>
      </c>
      <c r="J31" s="62">
        <v>13727645.044</v>
      </c>
      <c r="K31" s="21">
        <v>97612938.199100003</v>
      </c>
      <c r="L31" s="62">
        <v>188817179.51590002</v>
      </c>
      <c r="M31" s="44">
        <f>SUM(D31:L31)</f>
        <v>3881440022.5407996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2619322160.5916996</v>
      </c>
      <c r="F32" s="31">
        <f>+F33</f>
        <v>0</v>
      </c>
      <c r="G32" s="32">
        <f t="shared" ref="G32:L32" si="10">+G33</f>
        <v>2204835212.9330001</v>
      </c>
      <c r="H32" s="63">
        <f t="shared" si="10"/>
        <v>1380223582.7880998</v>
      </c>
      <c r="I32" s="32">
        <f>+I33</f>
        <v>1836296942.2033</v>
      </c>
      <c r="J32" s="63">
        <f>+J33</f>
        <v>116924444.4903</v>
      </c>
      <c r="K32" s="32">
        <f t="shared" si="10"/>
        <v>16389482.195899999</v>
      </c>
      <c r="L32" s="63">
        <f t="shared" si="10"/>
        <v>485214380.57560009</v>
      </c>
      <c r="M32" s="51">
        <f>+M33</f>
        <v>8659206205.7779007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2619322160.5916996</v>
      </c>
      <c r="F33" s="19">
        <v>0</v>
      </c>
      <c r="G33" s="21">
        <v>2204835212.9330001</v>
      </c>
      <c r="H33" s="62">
        <v>1380223582.7880998</v>
      </c>
      <c r="I33" s="21">
        <v>1836296942.2033</v>
      </c>
      <c r="J33" s="62">
        <v>116924444.4903</v>
      </c>
      <c r="K33" s="21">
        <v>16389482.195899999</v>
      </c>
      <c r="L33" s="62">
        <v>485214380.57560009</v>
      </c>
      <c r="M33" s="50">
        <f>SUM(D33:L33)</f>
        <v>8659206205.7779007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408900534.11269999</v>
      </c>
      <c r="F34" s="31">
        <f>+F35</f>
        <v>42220691.061899997</v>
      </c>
      <c r="G34" s="32">
        <f t="shared" ref="G34:L34" si="11">+G35</f>
        <v>0</v>
      </c>
      <c r="H34" s="63">
        <f t="shared" si="11"/>
        <v>107829516.4947</v>
      </c>
      <c r="I34" s="32">
        <f>+I35</f>
        <v>149209346.2001</v>
      </c>
      <c r="J34" s="63">
        <f>+J35</f>
        <v>24781449.996799998</v>
      </c>
      <c r="K34" s="32">
        <f t="shared" si="11"/>
        <v>17385016.236299999</v>
      </c>
      <c r="L34" s="63">
        <f t="shared" si="11"/>
        <v>14901442.4882</v>
      </c>
      <c r="M34" s="51">
        <f>+M35</f>
        <v>765227996.59069991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408900534.11269999</v>
      </c>
      <c r="F35" s="19">
        <v>42220691.061899997</v>
      </c>
      <c r="G35" s="21"/>
      <c r="H35" s="64">
        <v>107829516.4947</v>
      </c>
      <c r="I35" s="21">
        <v>149209346.2001</v>
      </c>
      <c r="J35" s="64">
        <v>24781449.996799998</v>
      </c>
      <c r="K35" s="21">
        <v>17385016.236299999</v>
      </c>
      <c r="L35" s="64">
        <v>14901442.4882</v>
      </c>
      <c r="M35" s="50">
        <f>SUM(D35:L35)</f>
        <v>765227996.59069991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</f>
        <v>119796594.6436</v>
      </c>
      <c r="E36" s="25">
        <f t="shared" ref="E36:L36" si="12">+E53+E55+E37+E39+E43+E47+E49+E45+E41+E51</f>
        <v>6636641872.9755001</v>
      </c>
      <c r="F36" s="25">
        <f t="shared" si="12"/>
        <v>360528832.6882</v>
      </c>
      <c r="G36" s="25">
        <f t="shared" si="12"/>
        <v>10485192098.007799</v>
      </c>
      <c r="H36" s="25">
        <f t="shared" si="12"/>
        <v>3761816793.3301001</v>
      </c>
      <c r="I36" s="25">
        <f t="shared" si="12"/>
        <v>4226893382.0253997</v>
      </c>
      <c r="J36" s="25">
        <f t="shared" si="12"/>
        <v>0</v>
      </c>
      <c r="K36" s="25">
        <f t="shared" si="12"/>
        <v>0</v>
      </c>
      <c r="L36" s="25">
        <f t="shared" si="12"/>
        <v>805304977.62959993</v>
      </c>
      <c r="M36" s="17">
        <f>+M37+M39+M43+M47+M49+M45+M51+M53+M55+M41</f>
        <v>26396174551.300198</v>
      </c>
      <c r="N36" s="76">
        <f>+M36/$M$57</f>
        <v>0.12584413863139438</v>
      </c>
      <c r="O36" s="13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2838238070.2051001</v>
      </c>
      <c r="F37" s="61">
        <f>+F38</f>
        <v>0</v>
      </c>
      <c r="G37" s="32">
        <f t="shared" ref="G37:L37" si="13">+G38</f>
        <v>3602739363.0425997</v>
      </c>
      <c r="H37" s="61">
        <f t="shared" si="13"/>
        <v>1312998345.6422</v>
      </c>
      <c r="I37" s="29">
        <f t="shared" si="13"/>
        <v>2007766616.5862999</v>
      </c>
      <c r="J37" s="31">
        <f t="shared" si="13"/>
        <v>0</v>
      </c>
      <c r="K37" s="32">
        <f t="shared" si="13"/>
        <v>0</v>
      </c>
      <c r="L37" s="61">
        <f t="shared" si="13"/>
        <v>329370438.65679997</v>
      </c>
      <c r="M37" s="51">
        <f>+M38</f>
        <v>10091112834.132999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2838238070.2051001</v>
      </c>
      <c r="F38" s="67">
        <v>0</v>
      </c>
      <c r="G38" s="21">
        <v>3602739363.0425997</v>
      </c>
      <c r="H38" s="62">
        <v>1312998345.6422</v>
      </c>
      <c r="I38" s="21">
        <v>2007766616.5862999</v>
      </c>
      <c r="J38" s="19">
        <v>0</v>
      </c>
      <c r="K38" s="20">
        <v>0</v>
      </c>
      <c r="L38" s="62">
        <v>329370438.65679997</v>
      </c>
      <c r="M38" s="50">
        <f>SUM(D38:L38)</f>
        <v>10091112834.132999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2023434795.6117001</v>
      </c>
      <c r="F39" s="63">
        <f>+F40</f>
        <v>0</v>
      </c>
      <c r="G39" s="32">
        <f t="shared" ref="G39:L39" si="14">+G40</f>
        <v>1317340361.7263999</v>
      </c>
      <c r="H39" s="63">
        <f t="shared" si="14"/>
        <v>1317340361.7265</v>
      </c>
      <c r="I39" s="32">
        <f t="shared" si="14"/>
        <v>1263856343.0402999</v>
      </c>
      <c r="J39" s="31">
        <f t="shared" si="14"/>
        <v>0</v>
      </c>
      <c r="K39" s="32">
        <f t="shared" si="14"/>
        <v>0</v>
      </c>
      <c r="L39" s="63">
        <f t="shared" si="14"/>
        <v>0</v>
      </c>
      <c r="M39" s="51">
        <f>+M40</f>
        <v>5921971862.1049004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2023434795.6117001</v>
      </c>
      <c r="F40" s="67">
        <v>0</v>
      </c>
      <c r="G40" s="21">
        <v>1317340361.7263999</v>
      </c>
      <c r="H40" s="62">
        <v>1317340361.7265</v>
      </c>
      <c r="I40" s="21">
        <v>1263856343.0402999</v>
      </c>
      <c r="J40" s="19">
        <v>0</v>
      </c>
      <c r="K40" s="20">
        <v>0</v>
      </c>
      <c r="L40" s="67">
        <v>0</v>
      </c>
      <c r="M40" s="50">
        <f>SUM(D40:L40)</f>
        <v>5921971862.1049004</v>
      </c>
      <c r="N40" s="5"/>
      <c r="P40" s="8"/>
    </row>
    <row r="41" spans="2:16" x14ac:dyDescent="0.25">
      <c r="B41" s="33" t="s">
        <v>56</v>
      </c>
      <c r="C41" s="15"/>
      <c r="D41" s="31">
        <v>0</v>
      </c>
      <c r="E41" s="32">
        <f>+E42</f>
        <v>1004987757.9542</v>
      </c>
      <c r="F41" s="63">
        <v>0</v>
      </c>
      <c r="G41" s="79">
        <f>+G42</f>
        <v>1477923173.4619999</v>
      </c>
      <c r="H41" s="80">
        <f>+H42</f>
        <v>581769678.00160003</v>
      </c>
      <c r="I41" s="79">
        <f>+I42</f>
        <v>955270422.39880002</v>
      </c>
      <c r="J41" s="31">
        <v>0</v>
      </c>
      <c r="K41" s="32">
        <v>0</v>
      </c>
      <c r="L41" s="63">
        <f>+L42</f>
        <v>295584634.69239998</v>
      </c>
      <c r="M41" s="56">
        <f>+M42</f>
        <v>4315535666.5089998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1004987757.9542</v>
      </c>
      <c r="F42" s="67">
        <v>0</v>
      </c>
      <c r="G42" s="21">
        <v>1477923173.4619999</v>
      </c>
      <c r="H42" s="62">
        <v>581769678.00160003</v>
      </c>
      <c r="I42" s="21">
        <v>955270422.39880002</v>
      </c>
      <c r="J42" s="19">
        <v>0</v>
      </c>
      <c r="K42" s="20">
        <v>0</v>
      </c>
      <c r="L42" s="67">
        <v>295584634.69239998</v>
      </c>
      <c r="M42" s="50">
        <f>SUM(D42:L42)</f>
        <v>4315535666.5089998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5">+G44</f>
        <v>0</v>
      </c>
      <c r="H43" s="63">
        <f t="shared" si="15"/>
        <v>140785965.16479999</v>
      </c>
      <c r="I43" s="32">
        <f t="shared" si="15"/>
        <v>0</v>
      </c>
      <c r="J43" s="31">
        <f t="shared" si="15"/>
        <v>0</v>
      </c>
      <c r="K43" s="32">
        <f t="shared" si="15"/>
        <v>0</v>
      </c>
      <c r="L43" s="63">
        <f t="shared" si="15"/>
        <v>180349904.28039998</v>
      </c>
      <c r="M43" s="51">
        <f>+M44</f>
        <v>321135869.44519997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140785965.16479999</v>
      </c>
      <c r="I44" s="20">
        <v>0</v>
      </c>
      <c r="J44" s="19">
        <v>0</v>
      </c>
      <c r="K44" s="20">
        <v>0</v>
      </c>
      <c r="L44" s="62">
        <v>180349904.28039998</v>
      </c>
      <c r="M44" s="50">
        <f>SUM(D44:L44)</f>
        <v>321135869.44519997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59728396.488499999</v>
      </c>
      <c r="E45" s="32">
        <f>+E46</f>
        <v>0</v>
      </c>
      <c r="F45" s="63">
        <f>+F46</f>
        <v>151641100.05199999</v>
      </c>
      <c r="G45" s="32">
        <f t="shared" si="15"/>
        <v>0</v>
      </c>
      <c r="H45" s="63">
        <f t="shared" si="15"/>
        <v>291903051.95630002</v>
      </c>
      <c r="I45" s="32">
        <f t="shared" si="15"/>
        <v>0</v>
      </c>
      <c r="J45" s="31">
        <f t="shared" si="15"/>
        <v>0</v>
      </c>
      <c r="K45" s="32">
        <f t="shared" si="15"/>
        <v>0</v>
      </c>
      <c r="L45" s="63">
        <f t="shared" si="15"/>
        <v>0</v>
      </c>
      <c r="M45" s="51">
        <f>+M46</f>
        <v>503272548.49680001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59728396.488499999</v>
      </c>
      <c r="E46" s="20">
        <v>0</v>
      </c>
      <c r="F46" s="62">
        <v>151641100.05199999</v>
      </c>
      <c r="G46" s="20">
        <v>0</v>
      </c>
      <c r="H46" s="67">
        <v>291903051.95630002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503272548.49680001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6">+G48</f>
        <v>1867943408.2062001</v>
      </c>
      <c r="H47" s="63">
        <f t="shared" si="16"/>
        <v>0</v>
      </c>
      <c r="I47" s="32">
        <f t="shared" si="16"/>
        <v>0</v>
      </c>
      <c r="J47" s="31">
        <f t="shared" si="16"/>
        <v>0</v>
      </c>
      <c r="K47" s="32">
        <f t="shared" si="16"/>
        <v>0</v>
      </c>
      <c r="L47" s="63">
        <f t="shared" si="16"/>
        <v>0</v>
      </c>
      <c r="M47" s="51">
        <f>+M48</f>
        <v>1867943408.2062001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1867943408.2062001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1867943408.2062001</v>
      </c>
      <c r="N48" s="3"/>
    </row>
    <row r="49" spans="2:14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769981249.20449996</v>
      </c>
      <c r="F49" s="67">
        <f>+F50</f>
        <v>0</v>
      </c>
      <c r="G49" s="32">
        <f t="shared" ref="G49:L49" si="17">+G50</f>
        <v>2219245791.5705996</v>
      </c>
      <c r="H49" s="63">
        <f t="shared" si="17"/>
        <v>117019390.8387</v>
      </c>
      <c r="I49" s="32">
        <f t="shared" si="17"/>
        <v>0</v>
      </c>
      <c r="J49" s="31">
        <f t="shared" si="17"/>
        <v>0</v>
      </c>
      <c r="K49" s="32">
        <f t="shared" si="17"/>
        <v>0</v>
      </c>
      <c r="L49" s="63">
        <f t="shared" si="17"/>
        <v>0</v>
      </c>
      <c r="M49" s="51">
        <f>+M50</f>
        <v>3106246431.6137996</v>
      </c>
      <c r="N49" s="3"/>
    </row>
    <row r="50" spans="2:14" ht="17.25" customHeight="1" x14ac:dyDescent="0.25">
      <c r="B50" s="10" t="s">
        <v>45</v>
      </c>
      <c r="C50" s="15" t="s">
        <v>42</v>
      </c>
      <c r="D50" s="19">
        <v>0</v>
      </c>
      <c r="E50" s="21">
        <v>769981249.20449996</v>
      </c>
      <c r="F50" s="67">
        <v>0</v>
      </c>
      <c r="G50" s="21">
        <v>2219245791.5705996</v>
      </c>
      <c r="H50" s="67">
        <v>117019390.8387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3106246431.6137996</v>
      </c>
      <c r="N50" s="3"/>
    </row>
    <row r="51" spans="2:14" ht="17.25" customHeight="1" x14ac:dyDescent="0.25">
      <c r="B51" s="33" t="s">
        <v>49</v>
      </c>
      <c r="C51" s="27"/>
      <c r="D51" s="31">
        <f>+D52</f>
        <v>60068198.155100003</v>
      </c>
      <c r="E51" s="32">
        <v>0</v>
      </c>
      <c r="F51" s="63">
        <f>+F52</f>
        <v>47422261.701400004</v>
      </c>
      <c r="G51" s="21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2" si="18">SUM(D51:L51)</f>
        <v>107490459.8565</v>
      </c>
      <c r="N51" s="3"/>
    </row>
    <row r="52" spans="2:14" ht="17.25" customHeight="1" x14ac:dyDescent="0.25">
      <c r="B52" s="10" t="s">
        <v>45</v>
      </c>
      <c r="C52" s="15" t="s">
        <v>42</v>
      </c>
      <c r="D52" s="19">
        <v>60068198.155100003</v>
      </c>
      <c r="E52" s="31">
        <v>0</v>
      </c>
      <c r="F52" s="21">
        <v>47422261.701400004</v>
      </c>
      <c r="G52" s="21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18"/>
        <v>107490459.8565</v>
      </c>
      <c r="N52" s="3"/>
    </row>
    <row r="53" spans="2:14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111601984.52430001</v>
      </c>
      <c r="G53" s="21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ref="M53:M54" si="19">SUM(D53:L53)</f>
        <v>111601984.52430001</v>
      </c>
      <c r="N53" s="3"/>
    </row>
    <row r="54" spans="2:14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32">
        <v>111601984.52430001</v>
      </c>
      <c r="G54" s="21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19"/>
        <v>111601984.52430001</v>
      </c>
      <c r="N54" s="3"/>
    </row>
    <row r="55" spans="2:14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49863486.410500005</v>
      </c>
      <c r="G55" s="21">
        <v>0</v>
      </c>
      <c r="H55" s="67">
        <v>0</v>
      </c>
      <c r="I55" s="44">
        <v>0</v>
      </c>
      <c r="J55" s="19">
        <v>0</v>
      </c>
      <c r="K55" s="69">
        <v>0</v>
      </c>
      <c r="L55" s="67">
        <v>0</v>
      </c>
      <c r="M55" s="56">
        <f t="shared" ref="M55:M56" si="20">SUM(D55:L55)</f>
        <v>49863486.410500005</v>
      </c>
      <c r="N55" s="3"/>
    </row>
    <row r="56" spans="2:14" ht="17.25" customHeight="1" x14ac:dyDescent="0.25">
      <c r="B56" s="10" t="s">
        <v>45</v>
      </c>
      <c r="C56" s="49" t="s">
        <v>42</v>
      </c>
      <c r="D56" s="19"/>
      <c r="E56" s="32">
        <v>0</v>
      </c>
      <c r="F56" s="64">
        <v>49863486.410500005</v>
      </c>
      <c r="G56" s="21">
        <v>0</v>
      </c>
      <c r="H56" s="68">
        <v>0</v>
      </c>
      <c r="I56" s="44">
        <v>0</v>
      </c>
      <c r="J56" s="19">
        <v>0</v>
      </c>
      <c r="K56" s="69">
        <v>0</v>
      </c>
      <c r="L56" s="68">
        <v>0</v>
      </c>
      <c r="M56" s="50">
        <f t="shared" si="20"/>
        <v>49863486.410500005</v>
      </c>
      <c r="N56" s="3"/>
    </row>
    <row r="57" spans="2:14" x14ac:dyDescent="0.25">
      <c r="B57" s="160" t="s">
        <v>50</v>
      </c>
      <c r="C57" s="161"/>
      <c r="D57" s="23">
        <f t="shared" ref="D57:L57" si="21">+D7+D10+D29+D36</f>
        <v>952946917.0575</v>
      </c>
      <c r="E57" s="23">
        <f t="shared" si="21"/>
        <v>37141452327.319</v>
      </c>
      <c r="F57" s="59">
        <f t="shared" si="21"/>
        <v>963123508.97819996</v>
      </c>
      <c r="G57" s="25">
        <f t="shared" si="21"/>
        <v>71188425506.83316</v>
      </c>
      <c r="H57" s="59">
        <f t="shared" si="21"/>
        <v>34814192412.447044</v>
      </c>
      <c r="I57" s="25">
        <f t="shared" si="21"/>
        <v>48752799785.453209</v>
      </c>
      <c r="J57" s="23">
        <f t="shared" si="21"/>
        <v>2489410297.8785</v>
      </c>
      <c r="K57" s="25">
        <f t="shared" si="21"/>
        <v>2062625124.6559994</v>
      </c>
      <c r="L57" s="59">
        <f t="shared" si="21"/>
        <v>11387936240.428204</v>
      </c>
      <c r="M57" s="17">
        <f>+M36+M29+M10+M7</f>
        <v>209752912121.05081</v>
      </c>
      <c r="N57" s="170">
        <f>+M57/M58</f>
        <v>0.24217472897173678</v>
      </c>
    </row>
    <row r="58" spans="2:14" ht="15" customHeight="1" x14ac:dyDescent="0.25">
      <c r="B58" s="160" t="s">
        <v>51</v>
      </c>
      <c r="C58" s="161"/>
      <c r="D58" s="23">
        <v>8532985420.3900003</v>
      </c>
      <c r="E58" s="23">
        <v>183156769021.91</v>
      </c>
      <c r="F58" s="23">
        <v>4710397324.8699999</v>
      </c>
      <c r="G58" s="23">
        <v>265914312572.07001</v>
      </c>
      <c r="H58" s="23">
        <v>132295318148.37</v>
      </c>
      <c r="I58" s="23">
        <v>163685372373.95001</v>
      </c>
      <c r="J58" s="23">
        <v>25394102621.139999</v>
      </c>
      <c r="K58" s="23">
        <v>19191384681.07</v>
      </c>
      <c r="L58" s="23">
        <v>55689369031.959999</v>
      </c>
      <c r="M58" s="23">
        <v>866122212716.63</v>
      </c>
      <c r="N58" s="171"/>
    </row>
    <row r="59" spans="2:14" ht="15.75" customHeight="1" x14ac:dyDescent="0.25">
      <c r="B59" s="160" t="s">
        <v>52</v>
      </c>
      <c r="C59" s="161"/>
      <c r="D59" s="75">
        <f>+D57/D58</f>
        <v>0.11167802007259793</v>
      </c>
      <c r="E59" s="75">
        <f>+E57/E58</f>
        <v>0.20278503778845311</v>
      </c>
      <c r="F59" s="75">
        <f>+F57/F58</f>
        <v>0.20446757302045232</v>
      </c>
      <c r="G59" s="75">
        <f t="shared" ref="G59:L59" si="22">+G57/G58</f>
        <v>0.26771189868743589</v>
      </c>
      <c r="H59" s="75">
        <f t="shared" si="22"/>
        <v>0.26315513579552918</v>
      </c>
      <c r="I59" s="75">
        <f t="shared" si="22"/>
        <v>0.29784457266025111</v>
      </c>
      <c r="J59" s="75">
        <f t="shared" si="22"/>
        <v>9.8031040317452439E-2</v>
      </c>
      <c r="K59" s="75">
        <f t="shared" si="22"/>
        <v>0.10747661822914382</v>
      </c>
      <c r="L59" s="75">
        <f t="shared" si="22"/>
        <v>0.20449030826498849</v>
      </c>
      <c r="M59" s="162" t="s">
        <v>53</v>
      </c>
      <c r="N59" s="163"/>
    </row>
    <row r="60" spans="2:14" ht="15.75" x14ac:dyDescent="0.25">
      <c r="B60" s="34" t="s">
        <v>74</v>
      </c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</row>
    <row r="61" spans="2:14" x14ac:dyDescent="0.25">
      <c r="B61" s="35"/>
      <c r="C61" s="35"/>
      <c r="D61" s="35"/>
      <c r="E61" s="47"/>
      <c r="F61" s="47"/>
      <c r="G61" s="35"/>
      <c r="H61" s="35"/>
      <c r="I61" s="35"/>
      <c r="J61" s="55"/>
      <c r="K61" s="35"/>
      <c r="L61" s="35"/>
      <c r="M61" s="36"/>
      <c r="N61" s="35"/>
    </row>
    <row r="62" spans="2:14" x14ac:dyDescent="0.25">
      <c r="M62" s="53"/>
    </row>
    <row r="63" spans="2:14" x14ac:dyDescent="0.25">
      <c r="M63" s="54"/>
    </row>
  </sheetData>
  <mergeCells count="20"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  <mergeCell ref="B59:C59"/>
    <mergeCell ref="M59:N59"/>
    <mergeCell ref="I5:I6"/>
    <mergeCell ref="J5:J6"/>
    <mergeCell ref="K5:K6"/>
    <mergeCell ref="L5:L6"/>
    <mergeCell ref="M5:N5"/>
    <mergeCell ref="B57:C57"/>
    <mergeCell ref="N57:N58"/>
    <mergeCell ref="B58:C58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522ED5-88CC-4EDE-B139-E25FC50250D2}">
  <dimension ref="B1:R70"/>
  <sheetViews>
    <sheetView showGridLines="0" topLeftCell="B1" zoomScaleNormal="100" workbookViewId="0">
      <pane xSplit="2" ySplit="6" topLeftCell="H41" activePane="bottomRight" state="frozen"/>
      <selection pane="topRight" activeCell="D1" sqref="D1"/>
      <selection pane="bottomLeft" activeCell="B7" sqref="B7"/>
      <selection pane="bottomRight" activeCell="J5" sqref="J5:J6"/>
    </sheetView>
  </sheetViews>
  <sheetFormatPr baseColWidth="10" defaultColWidth="11.42578125" defaultRowHeight="15" x14ac:dyDescent="0.25"/>
  <cols>
    <col min="1" max="1" width="11.42578125" style="6"/>
    <col min="2" max="2" width="73.140625" style="6" customWidth="1"/>
    <col min="3" max="3" width="16.28515625" style="6" customWidth="1"/>
    <col min="4" max="4" width="17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76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1798125044.7377</v>
      </c>
      <c r="E7" s="25">
        <f t="shared" si="0"/>
        <v>22093858505.870899</v>
      </c>
      <c r="F7" s="23">
        <f t="shared" si="0"/>
        <v>506264155.02070016</v>
      </c>
      <c r="G7" s="24">
        <f t="shared" si="0"/>
        <v>56499930745.952614</v>
      </c>
      <c r="H7" s="23">
        <f t="shared" si="0"/>
        <v>22943710992.419815</v>
      </c>
      <c r="I7" s="70">
        <f t="shared" si="0"/>
        <v>37421426369.390793</v>
      </c>
      <c r="J7" s="65">
        <f t="shared" si="0"/>
        <v>2927600615.5056996</v>
      </c>
      <c r="K7" s="70">
        <f t="shared" si="0"/>
        <v>1476432240.8506999</v>
      </c>
      <c r="L7" s="65">
        <f t="shared" si="0"/>
        <v>4822337031.6427011</v>
      </c>
      <c r="M7" s="71">
        <f t="shared" si="0"/>
        <v>150489685701.39163</v>
      </c>
      <c r="N7" s="76">
        <f>+M7/$M$64</f>
        <v>0.77989276850679867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1798125044.7377</v>
      </c>
      <c r="E8" s="29">
        <f t="shared" si="1"/>
        <v>22093858505.870899</v>
      </c>
      <c r="F8" s="28">
        <f t="shared" si="1"/>
        <v>506264155.02070016</v>
      </c>
      <c r="G8" s="29">
        <f t="shared" si="1"/>
        <v>56499930745.952614</v>
      </c>
      <c r="H8" s="28">
        <f t="shared" si="1"/>
        <v>22943710992.419815</v>
      </c>
      <c r="I8" s="72">
        <f t="shared" si="1"/>
        <v>37421426369.390793</v>
      </c>
      <c r="J8" s="28">
        <f t="shared" si="1"/>
        <v>2927600615.5056996</v>
      </c>
      <c r="K8" s="72">
        <f t="shared" si="1"/>
        <v>1476432240.8506999</v>
      </c>
      <c r="L8" s="28">
        <f t="shared" si="1"/>
        <v>4822337031.6427011</v>
      </c>
      <c r="M8" s="40">
        <f>+M9</f>
        <v>150489685701.39163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1798125044.7377</v>
      </c>
      <c r="E9" s="21">
        <v>22093858505.870899</v>
      </c>
      <c r="F9" s="39">
        <v>506264155.02070016</v>
      </c>
      <c r="G9" s="21">
        <v>56499930745.952614</v>
      </c>
      <c r="H9" s="38">
        <v>22943710992.419815</v>
      </c>
      <c r="I9" s="38">
        <v>37421426369.390793</v>
      </c>
      <c r="J9" s="38">
        <v>2927600615.5056996</v>
      </c>
      <c r="K9" s="38">
        <v>1476432240.8506999</v>
      </c>
      <c r="L9" s="38">
        <v>4822337031.6427011</v>
      </c>
      <c r="M9" s="39">
        <f>SUM(D9:L9)</f>
        <v>150489685701.39163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>+D11+D13+D15+D17+D19+D21+D25</f>
        <v>807658.20109999995</v>
      </c>
      <c r="E10" s="25">
        <f>+E11+E13+E15+E17+E19+E21</f>
        <v>167104723.96740001</v>
      </c>
      <c r="F10" s="23">
        <f>+F11+F13+F15+F17+F19+F21+F25</f>
        <v>1068155.9501</v>
      </c>
      <c r="G10" s="25">
        <f>+G11+G13+G15+G17+G19+G21+G25</f>
        <v>104001497.55850001</v>
      </c>
      <c r="H10" s="23">
        <f>+H11+H13+H15+H17+H19+H21</f>
        <v>104987570.82350001</v>
      </c>
      <c r="I10" s="24">
        <f>+I11+I13+I15+I17+I19+I21</f>
        <v>571840812.04920006</v>
      </c>
      <c r="J10" s="59">
        <f>+J11+J13+J15+J17+J19+J21</f>
        <v>109498039.2841</v>
      </c>
      <c r="K10" s="24">
        <f>+K11+K13+K15+K17+K19+K21</f>
        <v>26082473.078000002</v>
      </c>
      <c r="L10" s="59">
        <f>+L11+L13+L15+L17+L19+L21</f>
        <v>178172278.89860001</v>
      </c>
      <c r="M10" s="60">
        <f>M11+M13+M15+M17+M19+M21+M25</f>
        <v>1263563209.8104999</v>
      </c>
      <c r="N10" s="77">
        <f>+M10/$M$64</f>
        <v>6.548248175877046E-3</v>
      </c>
      <c r="O10" s="41"/>
      <c r="P10" s="13"/>
      <c r="Q10" s="7"/>
      <c r="R10" s="7"/>
    </row>
    <row r="11" spans="2:18" s="42" customFormat="1" hidden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0</v>
      </c>
      <c r="G11" s="32">
        <f t="shared" ref="G11:L11" si="2">+G12</f>
        <v>0</v>
      </c>
      <c r="H11" s="31">
        <f t="shared" si="2"/>
        <v>0</v>
      </c>
      <c r="I11" s="29">
        <f t="shared" si="2"/>
        <v>0</v>
      </c>
      <c r="J11" s="28">
        <f t="shared" si="2"/>
        <v>0</v>
      </c>
      <c r="K11" s="29">
        <f t="shared" si="2"/>
        <v>0</v>
      </c>
      <c r="L11" s="31">
        <f t="shared" si="2"/>
        <v>0</v>
      </c>
      <c r="M11" s="51">
        <f>+M12</f>
        <v>0</v>
      </c>
      <c r="N11" s="5"/>
      <c r="O11" s="93"/>
      <c r="Q11" s="43"/>
      <c r="R11" s="43"/>
    </row>
    <row r="12" spans="2:18" hidden="1" x14ac:dyDescent="0.25">
      <c r="B12" s="10" t="s">
        <v>22</v>
      </c>
      <c r="C12" s="15" t="s">
        <v>23</v>
      </c>
      <c r="D12" s="19">
        <v>0</v>
      </c>
      <c r="E12" s="19">
        <v>0</v>
      </c>
      <c r="F12" s="19"/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0</v>
      </c>
      <c r="N12" s="5"/>
      <c r="Q12" s="7"/>
      <c r="R12" s="7"/>
    </row>
    <row r="13" spans="2:18" hidden="1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3">+H14</f>
        <v>0</v>
      </c>
      <c r="I13" s="32">
        <f t="shared" si="3"/>
        <v>0</v>
      </c>
      <c r="J13" s="31">
        <f t="shared" si="3"/>
        <v>0</v>
      </c>
      <c r="K13" s="32">
        <f t="shared" si="3"/>
        <v>0</v>
      </c>
      <c r="L13" s="31">
        <f t="shared" si="3"/>
        <v>0</v>
      </c>
      <c r="M13" s="51">
        <f>+M14</f>
        <v>0</v>
      </c>
      <c r="N13" s="5"/>
      <c r="Q13" s="7"/>
      <c r="R13" s="7"/>
    </row>
    <row r="14" spans="2:18" hidden="1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167104723.96740001</v>
      </c>
      <c r="F15" s="31">
        <f>+F16</f>
        <v>0</v>
      </c>
      <c r="G15" s="66">
        <f t="shared" ref="G15:K15" si="4">+G16</f>
        <v>23802335.981699999</v>
      </c>
      <c r="H15" s="45">
        <f t="shared" si="4"/>
        <v>104987570.82350001</v>
      </c>
      <c r="I15" s="32">
        <f t="shared" si="4"/>
        <v>302220649.92400002</v>
      </c>
      <c r="J15" s="31">
        <f>J16</f>
        <v>0</v>
      </c>
      <c r="K15" s="32">
        <f t="shared" si="4"/>
        <v>26082473.078000002</v>
      </c>
      <c r="L15" s="31">
        <f>L16</f>
        <v>178172278.89860001</v>
      </c>
      <c r="M15" s="51">
        <f>+M16</f>
        <v>802370032.67320001</v>
      </c>
      <c r="N15" s="3"/>
      <c r="O15" s="54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>
        <v>167104723.96740001</v>
      </c>
      <c r="F16" s="19">
        <v>0</v>
      </c>
      <c r="G16" s="57">
        <v>23802335.981699999</v>
      </c>
      <c r="H16" s="57">
        <v>104987570.82350001</v>
      </c>
      <c r="I16" s="57">
        <v>302220649.92400002</v>
      </c>
      <c r="J16" s="19">
        <v>0</v>
      </c>
      <c r="K16" s="21">
        <v>26082473.078000002</v>
      </c>
      <c r="L16" s="22">
        <v>178172278.89860001</v>
      </c>
      <c r="M16" s="50">
        <f>SUM(D16:L16)</f>
        <v>802370032.67320001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807658.20109999995</v>
      </c>
      <c r="E17" s="32">
        <f>+E18</f>
        <v>0</v>
      </c>
      <c r="F17" s="31">
        <f>+F18</f>
        <v>0</v>
      </c>
      <c r="G17" s="66">
        <f t="shared" ref="G17:L17" si="5">+G18</f>
        <v>0</v>
      </c>
      <c r="H17" s="45">
        <f t="shared" si="5"/>
        <v>0</v>
      </c>
      <c r="I17" s="32">
        <f t="shared" si="5"/>
        <v>0</v>
      </c>
      <c r="J17" s="31">
        <f t="shared" si="5"/>
        <v>0</v>
      </c>
      <c r="K17" s="32">
        <f t="shared" si="5"/>
        <v>0</v>
      </c>
      <c r="L17" s="31">
        <f t="shared" si="5"/>
        <v>0</v>
      </c>
      <c r="M17" s="51">
        <f>+M18</f>
        <v>807658.20109999995</v>
      </c>
      <c r="N17" s="3"/>
    </row>
    <row r="18" spans="2:18" x14ac:dyDescent="0.25">
      <c r="B18" s="10" t="s">
        <v>22</v>
      </c>
      <c r="C18" s="15" t="s">
        <v>25</v>
      </c>
      <c r="D18" s="19">
        <v>807658.20109999995</v>
      </c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52">
        <f>SUM(D18:L18)</f>
        <v>807658.20109999995</v>
      </c>
      <c r="N18" s="5"/>
    </row>
    <row r="19" spans="2:18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>+G20</f>
        <v>80199161.576800004</v>
      </c>
      <c r="H19" s="45">
        <f t="shared" ref="H19:L19" si="6">+H20</f>
        <v>0</v>
      </c>
      <c r="I19" s="32">
        <f t="shared" si="6"/>
        <v>269620162.12519997</v>
      </c>
      <c r="J19" s="31">
        <f t="shared" si="6"/>
        <v>0</v>
      </c>
      <c r="K19" s="32">
        <f t="shared" si="6"/>
        <v>0</v>
      </c>
      <c r="L19" s="31">
        <f t="shared" si="6"/>
        <v>0</v>
      </c>
      <c r="M19" s="51">
        <f>+M20</f>
        <v>349819323.70199996</v>
      </c>
      <c r="N19" s="3"/>
      <c r="R19" s="7"/>
    </row>
    <row r="20" spans="2:18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8">
        <v>80199161.576800004</v>
      </c>
      <c r="H20" s="44">
        <v>0</v>
      </c>
      <c r="I20">
        <v>269620162.12519997</v>
      </c>
      <c r="J20" s="19">
        <v>0</v>
      </c>
      <c r="K20" s="20">
        <v>0</v>
      </c>
      <c r="L20" s="19">
        <v>0</v>
      </c>
      <c r="M20" s="50">
        <f>SUM(D20:L20)</f>
        <v>349819323.70199996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1068155.9501</v>
      </c>
      <c r="G21" s="66">
        <v>0</v>
      </c>
      <c r="H21" s="45">
        <v>0</v>
      </c>
      <c r="I21" s="32">
        <v>0</v>
      </c>
      <c r="J21" s="31">
        <f>+J22</f>
        <v>109498039.2841</v>
      </c>
      <c r="K21" s="32">
        <f>K22</f>
        <v>0</v>
      </c>
      <c r="L21" s="31">
        <v>0</v>
      </c>
      <c r="M21" s="51">
        <f>M22</f>
        <v>110566195.2342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19">
        <v>1068155.9501</v>
      </c>
      <c r="G22" s="58">
        <v>0</v>
      </c>
      <c r="H22" s="44">
        <v>0</v>
      </c>
      <c r="I22" s="58">
        <v>0</v>
      </c>
      <c r="J22" s="58">
        <v>109498039.2841</v>
      </c>
      <c r="K22" s="20">
        <v>0</v>
      </c>
      <c r="L22" s="19">
        <v>0</v>
      </c>
      <c r="M22" s="50">
        <f>SUM(D22:L22)</f>
        <v>110566195.2342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s="42" customFormat="1" ht="15" customHeight="1" x14ac:dyDescent="0.25">
      <c r="B25" s="30" t="s">
        <v>24</v>
      </c>
      <c r="C25" s="27" t="s">
        <v>17</v>
      </c>
      <c r="D25" s="31">
        <f>+D26</f>
        <v>0</v>
      </c>
      <c r="E25" s="31">
        <f t="shared" ref="E25:F25" si="7">+E26</f>
        <v>0</v>
      </c>
      <c r="F25" s="31">
        <f t="shared" si="7"/>
        <v>0</v>
      </c>
      <c r="G25" s="32">
        <f>+G26</f>
        <v>0</v>
      </c>
      <c r="H25" s="31">
        <f t="shared" ref="H25:L25" si="8">+H26</f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51">
        <f>+M26</f>
        <v>0</v>
      </c>
      <c r="N25" s="5"/>
    </row>
    <row r="26" spans="2:18" ht="15" customHeight="1" x14ac:dyDescent="0.25">
      <c r="B26" s="10" t="s">
        <v>22</v>
      </c>
      <c r="C26" s="15" t="s">
        <v>23</v>
      </c>
      <c r="D26" s="19">
        <v>0</v>
      </c>
      <c r="E26" s="19">
        <v>0</v>
      </c>
      <c r="F26" s="19">
        <v>0</v>
      </c>
      <c r="G26" s="20"/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f>SUM(D26:L26)</f>
        <v>0</v>
      </c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9">+D30+D32+D34</f>
        <v>0</v>
      </c>
      <c r="E29" s="25">
        <f t="shared" si="9"/>
        <v>2304073048.7101998</v>
      </c>
      <c r="F29" s="23">
        <f t="shared" si="9"/>
        <v>39244537.950800002</v>
      </c>
      <c r="G29" s="25">
        <f t="shared" si="9"/>
        <v>3121601164.5366993</v>
      </c>
      <c r="H29" s="65">
        <f t="shared" si="9"/>
        <v>1074886239.0067</v>
      </c>
      <c r="I29" s="25">
        <f t="shared" si="9"/>
        <v>3457444317.3641996</v>
      </c>
      <c r="J29" s="65">
        <f t="shared" si="9"/>
        <v>237110509.3847</v>
      </c>
      <c r="K29" s="25">
        <f t="shared" si="9"/>
        <v>122492517.9443</v>
      </c>
      <c r="L29" s="65">
        <f t="shared" si="9"/>
        <v>642116802.80630004</v>
      </c>
      <c r="M29" s="17">
        <f>+M30+M34+M32</f>
        <v>10998969137.703899</v>
      </c>
      <c r="N29" s="4">
        <f>+M29/$M$64</f>
        <v>5.7000693778745837E-2</v>
      </c>
      <c r="O29" s="13"/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485863770.38510001</v>
      </c>
      <c r="F30" s="31">
        <f>+F31</f>
        <v>0</v>
      </c>
      <c r="G30" s="32">
        <f t="shared" ref="G30:L30" si="10">+G31</f>
        <v>1069345562.2594998</v>
      </c>
      <c r="H30" s="61">
        <f t="shared" si="10"/>
        <v>488594426.44700003</v>
      </c>
      <c r="I30" s="29">
        <f>+I31</f>
        <v>1298090489.5218999</v>
      </c>
      <c r="J30" s="61">
        <f>+J31</f>
        <v>12805685.4915</v>
      </c>
      <c r="K30" s="29">
        <f t="shared" si="10"/>
        <v>91104813.125</v>
      </c>
      <c r="L30" s="61">
        <f t="shared" si="10"/>
        <v>176271944.30519998</v>
      </c>
      <c r="M30" s="51">
        <f>+M31</f>
        <v>3622076691.5351996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485863770.38510001</v>
      </c>
      <c r="F31" s="19">
        <v>0</v>
      </c>
      <c r="G31" s="21">
        <v>1069345562.2594998</v>
      </c>
      <c r="H31" s="62">
        <v>488594426.44700003</v>
      </c>
      <c r="I31" s="21">
        <v>1298090489.5218999</v>
      </c>
      <c r="J31" s="62">
        <v>12805685.4915</v>
      </c>
      <c r="K31" s="21">
        <v>91104813.125</v>
      </c>
      <c r="L31" s="62">
        <v>176271944.30519998</v>
      </c>
      <c r="M31" s="44">
        <f>SUM(D31:L31)</f>
        <v>3622076691.5351996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1368256726.8286998</v>
      </c>
      <c r="F32" s="31">
        <f>+F33</f>
        <v>0</v>
      </c>
      <c r="G32" s="32">
        <f t="shared" ref="G32:L32" si="11">+G33</f>
        <v>2052255602.2771995</v>
      </c>
      <c r="H32" s="63">
        <f t="shared" si="11"/>
        <v>485837192.83359998</v>
      </c>
      <c r="I32" s="32">
        <f>+I33</f>
        <v>1705107762.0987999</v>
      </c>
      <c r="J32" s="63">
        <f>+J33</f>
        <v>108426781.8316</v>
      </c>
      <c r="K32" s="32">
        <f t="shared" si="11"/>
        <v>15228165.211999999</v>
      </c>
      <c r="L32" s="63">
        <f t="shared" si="11"/>
        <v>451993824.55200005</v>
      </c>
      <c r="M32" s="51">
        <f>+M33</f>
        <v>6187106055.6338997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1368256726.8286998</v>
      </c>
      <c r="F33" s="19">
        <v>0</v>
      </c>
      <c r="G33" s="21">
        <v>2052255602.2771995</v>
      </c>
      <c r="H33" s="62">
        <v>485837192.83359998</v>
      </c>
      <c r="I33" s="21">
        <v>1705107762.0987999</v>
      </c>
      <c r="J33" s="62">
        <v>108426781.8316</v>
      </c>
      <c r="K33" s="21">
        <v>15228165.211999999</v>
      </c>
      <c r="L33" s="62">
        <v>451993824.55200005</v>
      </c>
      <c r="M33" s="50">
        <f>SUM(D33:L33)</f>
        <v>6187106055.6338997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449952551.49639994</v>
      </c>
      <c r="F34" s="31">
        <f>+F35</f>
        <v>39244537.950800002</v>
      </c>
      <c r="G34" s="19">
        <f t="shared" ref="G34:L34" si="12">+G35</f>
        <v>0</v>
      </c>
      <c r="H34" s="63">
        <f t="shared" si="12"/>
        <v>100454619.7261</v>
      </c>
      <c r="I34" s="32">
        <f>+I35</f>
        <v>454246065.74349999</v>
      </c>
      <c r="J34" s="63">
        <f>+J35</f>
        <v>115878042.06159998</v>
      </c>
      <c r="K34" s="32">
        <f t="shared" si="12"/>
        <v>16159539.6073</v>
      </c>
      <c r="L34" s="63">
        <f t="shared" si="12"/>
        <v>13851033.949100001</v>
      </c>
      <c r="M34" s="51">
        <f>+M35</f>
        <v>1189786390.5348001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449952551.49639994</v>
      </c>
      <c r="F35" s="19">
        <v>39244537.950800002</v>
      </c>
      <c r="G35" s="19">
        <v>0</v>
      </c>
      <c r="H35" s="64">
        <v>100454619.7261</v>
      </c>
      <c r="I35" s="21">
        <v>454246065.74349999</v>
      </c>
      <c r="J35" s="62">
        <v>115878042.06159998</v>
      </c>
      <c r="K35" s="21">
        <v>16159539.6073</v>
      </c>
      <c r="L35" s="64">
        <v>13851033.949100001</v>
      </c>
      <c r="M35" s="50">
        <f>SUM(D35:L35)</f>
        <v>1189786390.5348001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+D53+D55+D37+D39+D43+D47+D49+D45+D41+D51+D57+D59</f>
        <v>167002658.80770001</v>
      </c>
      <c r="E36" s="25">
        <f t="shared" ref="E36:L36" si="13">+E53+E55+E37+E39+E43+E47+E49+E45+E41+E51+E57+E59</f>
        <v>7742251796.0691004</v>
      </c>
      <c r="F36" s="25">
        <f t="shared" si="13"/>
        <v>165391490.40759999</v>
      </c>
      <c r="G36" s="25">
        <f t="shared" si="13"/>
        <v>9966167513.1016998</v>
      </c>
      <c r="H36" s="25">
        <f t="shared" si="13"/>
        <v>4721599055.0711002</v>
      </c>
      <c r="I36" s="25">
        <f t="shared" si="13"/>
        <v>5370308456.6543999</v>
      </c>
      <c r="J36" s="25">
        <f t="shared" si="13"/>
        <v>0</v>
      </c>
      <c r="K36" s="25">
        <f t="shared" si="13"/>
        <v>0</v>
      </c>
      <c r="L36" s="25">
        <f t="shared" si="13"/>
        <v>1589645589.9655001</v>
      </c>
      <c r="M36" s="17">
        <f>+M37+M39+M43+M47+M49+M45+M51+M53+M55+M41+M57+M59</f>
        <v>29722366560.077099</v>
      </c>
      <c r="N36" s="76">
        <f>+M36/$M$64</f>
        <v>0.15403220915158086</v>
      </c>
      <c r="O36" s="94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3216356258.3585</v>
      </c>
      <c r="F37" s="61">
        <f>+F38</f>
        <v>0</v>
      </c>
      <c r="G37" s="32">
        <f t="shared" ref="G37:L37" si="14">+G38</f>
        <v>3509262715.2445998</v>
      </c>
      <c r="H37" s="61">
        <f t="shared" si="14"/>
        <v>1833160854.415</v>
      </c>
      <c r="I37" s="29">
        <f t="shared" si="14"/>
        <v>2387702348.5467</v>
      </c>
      <c r="J37" s="31">
        <f t="shared" si="14"/>
        <v>0</v>
      </c>
      <c r="K37" s="32">
        <f t="shared" si="14"/>
        <v>0</v>
      </c>
      <c r="L37" s="61">
        <f t="shared" si="14"/>
        <v>874508268.63899994</v>
      </c>
      <c r="M37" s="51">
        <f>+M38</f>
        <v>11820990445.2038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3216356258.3585</v>
      </c>
      <c r="F38" s="67">
        <v>0</v>
      </c>
      <c r="G38" s="21">
        <v>3509262715.2445998</v>
      </c>
      <c r="H38" s="62">
        <v>1833160854.415</v>
      </c>
      <c r="I38" s="21">
        <v>2387702348.5467</v>
      </c>
      <c r="J38" s="19">
        <v>0</v>
      </c>
      <c r="K38" s="20">
        <v>0</v>
      </c>
      <c r="L38" s="62">
        <v>874508268.63899994</v>
      </c>
      <c r="M38" s="50">
        <f>SUM(D38:L38)</f>
        <v>11820990445.2038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2858989502.7412</v>
      </c>
      <c r="F39" s="63">
        <f>+F40</f>
        <v>0</v>
      </c>
      <c r="G39" s="32">
        <f t="shared" ref="G39:L39" si="15">+G40</f>
        <v>1223693910.4275</v>
      </c>
      <c r="H39" s="63">
        <f t="shared" si="15"/>
        <v>1223693910.4275999</v>
      </c>
      <c r="I39" s="32">
        <f t="shared" si="15"/>
        <v>1174011937.6642001</v>
      </c>
      <c r="J39" s="31">
        <f t="shared" si="15"/>
        <v>0</v>
      </c>
      <c r="K39" s="32">
        <f t="shared" si="15"/>
        <v>0</v>
      </c>
      <c r="L39" s="63">
        <f t="shared" si="15"/>
        <v>267793175.35800001</v>
      </c>
      <c r="M39" s="51">
        <f>+M40</f>
        <v>6748182436.6184998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2858989502.7412</v>
      </c>
      <c r="F40" s="67">
        <v>0</v>
      </c>
      <c r="G40" s="21">
        <v>1223693910.4275</v>
      </c>
      <c r="H40" s="62">
        <v>1223693910.4275999</v>
      </c>
      <c r="I40" s="21">
        <v>1174011937.6642001</v>
      </c>
      <c r="J40" s="19">
        <v>0</v>
      </c>
      <c r="K40" s="20">
        <v>0</v>
      </c>
      <c r="L40" s="67">
        <v>267793175.35800001</v>
      </c>
      <c r="M40" s="50">
        <f>SUM(D40:L40)</f>
        <v>6748182436.6184998</v>
      </c>
      <c r="N40" s="5"/>
      <c r="P40" s="8"/>
    </row>
    <row r="41" spans="2:16" x14ac:dyDescent="0.25">
      <c r="B41" s="33" t="s">
        <v>65</v>
      </c>
      <c r="C41" s="15"/>
      <c r="D41" s="31">
        <v>0</v>
      </c>
      <c r="E41" s="32">
        <f>+E42</f>
        <v>938719768.24039996</v>
      </c>
      <c r="F41" s="63">
        <v>0</v>
      </c>
      <c r="G41" s="79">
        <f>+G42</f>
        <v>1380470247.4123001</v>
      </c>
      <c r="H41" s="80">
        <f>+H42</f>
        <v>543408308.19140005</v>
      </c>
      <c r="I41" s="79">
        <f>+I42</f>
        <v>952193153.35470009</v>
      </c>
      <c r="J41" s="31">
        <v>0</v>
      </c>
      <c r="K41" s="32">
        <v>0</v>
      </c>
      <c r="L41" s="63">
        <f>+L42</f>
        <v>276094049.48250002</v>
      </c>
      <c r="M41" s="56">
        <f>+M42</f>
        <v>4090885526.6813002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938719768.24039996</v>
      </c>
      <c r="F42" s="67">
        <v>0</v>
      </c>
      <c r="G42" s="21">
        <v>1380470247.4123001</v>
      </c>
      <c r="H42" s="62">
        <v>543408308.19140005</v>
      </c>
      <c r="I42" s="21">
        <v>952193153.35470009</v>
      </c>
      <c r="J42" s="19">
        <v>0</v>
      </c>
      <c r="K42" s="20">
        <v>0</v>
      </c>
      <c r="L42" s="67">
        <v>276094049.48250002</v>
      </c>
      <c r="M42" s="50">
        <f>SUM(D42:L42)</f>
        <v>4090885526.6813002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6">+G44</f>
        <v>0</v>
      </c>
      <c r="H43" s="63">
        <f t="shared" si="16"/>
        <v>133682411.5019</v>
      </c>
      <c r="I43" s="32">
        <f t="shared" si="16"/>
        <v>0</v>
      </c>
      <c r="J43" s="31">
        <f t="shared" si="16"/>
        <v>0</v>
      </c>
      <c r="K43" s="32">
        <f t="shared" si="16"/>
        <v>0</v>
      </c>
      <c r="L43" s="63">
        <f t="shared" si="16"/>
        <v>171250096.486</v>
      </c>
      <c r="M43" s="51">
        <f>+M44</f>
        <v>304932507.98790002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133682411.5019</v>
      </c>
      <c r="I44" s="20">
        <v>0</v>
      </c>
      <c r="J44" s="19">
        <v>0</v>
      </c>
      <c r="K44" s="20">
        <v>0</v>
      </c>
      <c r="L44" s="62">
        <v>171250096.486</v>
      </c>
      <c r="M44" s="50">
        <f>SUM(D44:L44)</f>
        <v>304932507.98790002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110804463.00290002</v>
      </c>
      <c r="E45" s="32">
        <f>+E46</f>
        <v>0</v>
      </c>
      <c r="F45" s="63">
        <f>+F46</f>
        <v>0</v>
      </c>
      <c r="G45" s="32">
        <f t="shared" si="16"/>
        <v>0</v>
      </c>
      <c r="H45" s="63">
        <f t="shared" si="16"/>
        <v>276087500.13190001</v>
      </c>
      <c r="I45" s="32">
        <f t="shared" si="16"/>
        <v>0</v>
      </c>
      <c r="J45" s="31">
        <f t="shared" si="16"/>
        <v>0</v>
      </c>
      <c r="K45" s="32">
        <f t="shared" si="16"/>
        <v>0</v>
      </c>
      <c r="L45" s="63">
        <f t="shared" si="16"/>
        <v>0</v>
      </c>
      <c r="M45" s="51">
        <f>+M46</f>
        <v>386891963.13480002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110804463.00290002</v>
      </c>
      <c r="E46" s="20">
        <v>0</v>
      </c>
      <c r="F46" s="67">
        <v>0</v>
      </c>
      <c r="G46" s="20">
        <v>0</v>
      </c>
      <c r="H46" s="67">
        <v>276087500.13190001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386891963.13480002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7">+G48</f>
        <v>1753956663.6708</v>
      </c>
      <c r="H47" s="63">
        <f t="shared" si="17"/>
        <v>0</v>
      </c>
      <c r="I47" s="32">
        <f t="shared" si="17"/>
        <v>0</v>
      </c>
      <c r="J47" s="31">
        <f t="shared" si="17"/>
        <v>0</v>
      </c>
      <c r="K47" s="32">
        <f t="shared" si="17"/>
        <v>0</v>
      </c>
      <c r="L47" s="63">
        <f t="shared" si="17"/>
        <v>0</v>
      </c>
      <c r="M47" s="51">
        <f>+M48</f>
        <v>1753956663.6708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1753956663.6708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1753956663.6708</v>
      </c>
      <c r="N48" s="3"/>
    </row>
    <row r="49" spans="2:14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728186266.72900009</v>
      </c>
      <c r="F49" s="67">
        <f>+F50</f>
        <v>0</v>
      </c>
      <c r="G49" s="32">
        <f t="shared" ref="G49:L49" si="18">+G50</f>
        <v>2098783976.3464999</v>
      </c>
      <c r="H49" s="63">
        <f t="shared" si="18"/>
        <v>110667517.47239999</v>
      </c>
      <c r="I49" s="32">
        <f t="shared" si="18"/>
        <v>0</v>
      </c>
      <c r="J49" s="31">
        <f t="shared" si="18"/>
        <v>0</v>
      </c>
      <c r="K49" s="32">
        <f t="shared" si="18"/>
        <v>0</v>
      </c>
      <c r="L49" s="63">
        <f t="shared" si="18"/>
        <v>0</v>
      </c>
      <c r="M49" s="51">
        <f>+M50</f>
        <v>2937637760.5479002</v>
      </c>
      <c r="N49" s="3"/>
    </row>
    <row r="50" spans="2:14" ht="17.25" customHeight="1" x14ac:dyDescent="0.25">
      <c r="B50" s="10" t="s">
        <v>45</v>
      </c>
      <c r="C50" s="15" t="s">
        <v>42</v>
      </c>
      <c r="D50" s="19">
        <v>0</v>
      </c>
      <c r="E50" s="21">
        <v>728186266.72900009</v>
      </c>
      <c r="F50" s="67">
        <v>0</v>
      </c>
      <c r="G50" s="21">
        <v>2098783976.3464999</v>
      </c>
      <c r="H50" s="67">
        <v>110667517.47239999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2937637760.5479002</v>
      </c>
      <c r="N50" s="3"/>
    </row>
    <row r="51" spans="2:14" ht="17.25" customHeight="1" x14ac:dyDescent="0.25">
      <c r="B51" s="33" t="s">
        <v>49</v>
      </c>
      <c r="C51" s="27"/>
      <c r="D51" s="31">
        <f>+D52</f>
        <v>56198195.804799996</v>
      </c>
      <c r="E51" s="32">
        <v>0</v>
      </c>
      <c r="F51" s="63">
        <f>+F52</f>
        <v>0</v>
      </c>
      <c r="G51" s="32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8" si="19">SUM(D51:L51)</f>
        <v>56198195.804799996</v>
      </c>
      <c r="N51" s="3"/>
    </row>
    <row r="52" spans="2:14" ht="17.25" customHeight="1" x14ac:dyDescent="0.25">
      <c r="B52" s="10" t="s">
        <v>45</v>
      </c>
      <c r="C52" s="15" t="s">
        <v>42</v>
      </c>
      <c r="D52" s="19">
        <v>56198195.804799996</v>
      </c>
      <c r="E52" s="31">
        <v>0</v>
      </c>
      <c r="F52" s="19">
        <v>0</v>
      </c>
      <c r="G52" s="32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19"/>
        <v>56198195.804799996</v>
      </c>
      <c r="N52" s="3"/>
    </row>
    <row r="53" spans="2:14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68308866.9375</v>
      </c>
      <c r="G53" s="32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si="19"/>
        <v>68308866.9375</v>
      </c>
      <c r="N53" s="3"/>
    </row>
    <row r="54" spans="2:14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19">
        <v>68308866.9375</v>
      </c>
      <c r="G54" s="32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19"/>
        <v>68308866.9375</v>
      </c>
      <c r="N54" s="3"/>
    </row>
    <row r="55" spans="2:14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97082623.470100001</v>
      </c>
      <c r="G55" s="32">
        <v>0</v>
      </c>
      <c r="H55" s="63">
        <f>+H56</f>
        <v>275443710.47079998</v>
      </c>
      <c r="I55" s="45">
        <f>+I56</f>
        <v>550887420.94159997</v>
      </c>
      <c r="J55" s="19">
        <v>0</v>
      </c>
      <c r="K55" s="69">
        <v>0</v>
      </c>
      <c r="L55" s="67">
        <v>0</v>
      </c>
      <c r="M55" s="56">
        <f t="shared" si="19"/>
        <v>923413754.88249993</v>
      </c>
      <c r="N55" s="3"/>
    </row>
    <row r="56" spans="2:14" ht="17.25" customHeight="1" x14ac:dyDescent="0.25">
      <c r="B56" s="10" t="s">
        <v>45</v>
      </c>
      <c r="C56" s="15" t="s">
        <v>42</v>
      </c>
      <c r="D56" s="19">
        <v>0</v>
      </c>
      <c r="E56" s="32">
        <v>0</v>
      </c>
      <c r="F56" s="22">
        <v>97082623.470100001</v>
      </c>
      <c r="G56" s="32">
        <v>0</v>
      </c>
      <c r="H56" s="19">
        <v>275443710.47079998</v>
      </c>
      <c r="I56" s="20">
        <v>550887420.94159997</v>
      </c>
      <c r="J56" s="19">
        <v>0</v>
      </c>
      <c r="K56" s="20">
        <v>0</v>
      </c>
      <c r="L56" s="19">
        <v>0</v>
      </c>
      <c r="M56" s="50">
        <f t="shared" si="19"/>
        <v>923413754.88249993</v>
      </c>
      <c r="N56" s="3"/>
    </row>
    <row r="57" spans="2:14" ht="15" customHeight="1" x14ac:dyDescent="0.25">
      <c r="B57" s="33" t="s">
        <v>71</v>
      </c>
      <c r="C57" s="27"/>
      <c r="D57" s="31">
        <f>+D58</f>
        <v>0</v>
      </c>
      <c r="E57" s="32">
        <v>0</v>
      </c>
      <c r="F57" s="63">
        <f>+F58</f>
        <v>0</v>
      </c>
      <c r="G57" s="32">
        <v>0</v>
      </c>
      <c r="H57" s="63">
        <f>+H58</f>
        <v>218223997.248</v>
      </c>
      <c r="I57" s="45">
        <f>+I58</f>
        <v>305513596.14719999</v>
      </c>
      <c r="J57" s="19">
        <v>0</v>
      </c>
      <c r="K57" s="69">
        <v>0</v>
      </c>
      <c r="L57" s="67">
        <v>0</v>
      </c>
      <c r="M57" s="56">
        <f t="shared" si="19"/>
        <v>523737593.39520001</v>
      </c>
      <c r="N57" s="3"/>
    </row>
    <row r="58" spans="2:14" ht="17.25" customHeight="1" x14ac:dyDescent="0.25">
      <c r="B58" s="10" t="s">
        <v>45</v>
      </c>
      <c r="C58" s="15" t="s">
        <v>42</v>
      </c>
      <c r="D58" s="19">
        <v>0</v>
      </c>
      <c r="E58" s="32">
        <v>0</v>
      </c>
      <c r="F58" s="31">
        <v>0</v>
      </c>
      <c r="G58" s="32">
        <v>0</v>
      </c>
      <c r="H58" s="67">
        <v>218223997.248</v>
      </c>
      <c r="I58" s="44">
        <v>305513596.14719999</v>
      </c>
      <c r="J58" s="19">
        <v>0</v>
      </c>
      <c r="K58" s="69">
        <v>0</v>
      </c>
      <c r="L58" s="19">
        <v>0</v>
      </c>
      <c r="M58" s="50">
        <f t="shared" si="19"/>
        <v>523737593.39520001</v>
      </c>
      <c r="N58" s="3"/>
    </row>
    <row r="59" spans="2:14" ht="15" customHeight="1" x14ac:dyDescent="0.25">
      <c r="B59" s="33" t="s">
        <v>77</v>
      </c>
      <c r="C59" s="27"/>
      <c r="D59" s="31">
        <f>+D60</f>
        <v>0</v>
      </c>
      <c r="E59" s="32">
        <v>0</v>
      </c>
      <c r="F59" s="63">
        <f>+F60</f>
        <v>0</v>
      </c>
      <c r="G59" s="32">
        <v>0</v>
      </c>
      <c r="H59" s="63">
        <f>+H60</f>
        <v>107230845.2121</v>
      </c>
      <c r="I59" s="45">
        <f>+I60</f>
        <v>0</v>
      </c>
      <c r="J59" s="19">
        <v>0</v>
      </c>
      <c r="K59" s="69">
        <v>0</v>
      </c>
      <c r="L59" s="67">
        <v>0</v>
      </c>
      <c r="M59" s="56">
        <f t="shared" ref="M59" si="20">SUM(D59:L59)</f>
        <v>107230845.2121</v>
      </c>
      <c r="N59" s="3"/>
    </row>
    <row r="60" spans="2:14" ht="17.25" customHeight="1" x14ac:dyDescent="0.25">
      <c r="B60" s="10" t="s">
        <v>45</v>
      </c>
      <c r="C60" s="49" t="s">
        <v>42</v>
      </c>
      <c r="D60" s="19">
        <v>0</v>
      </c>
      <c r="E60" s="97">
        <v>0</v>
      </c>
      <c r="F60" s="97">
        <v>0</v>
      </c>
      <c r="G60" s="32">
        <v>0</v>
      </c>
      <c r="H60" s="68">
        <v>107230845.2121</v>
      </c>
      <c r="I60" s="44">
        <v>0</v>
      </c>
      <c r="J60" s="19">
        <v>0</v>
      </c>
      <c r="K60" s="69">
        <v>0</v>
      </c>
      <c r="L60" s="68">
        <v>0</v>
      </c>
      <c r="M60" s="50">
        <f>SUM(D60:L60)</f>
        <v>107230845.2121</v>
      </c>
      <c r="N60" s="3"/>
    </row>
    <row r="61" spans="2:14" ht="17.25" customHeight="1" x14ac:dyDescent="0.25">
      <c r="B61" s="83" t="s">
        <v>62</v>
      </c>
      <c r="C61" s="14"/>
      <c r="D61" s="25"/>
      <c r="E61" s="86">
        <f>+E62</f>
        <v>0</v>
      </c>
      <c r="F61" s="86">
        <f t="shared" ref="F61:L62" si="21">+F62</f>
        <v>0</v>
      </c>
      <c r="G61" s="86">
        <f t="shared" si="21"/>
        <v>0</v>
      </c>
      <c r="H61" s="86">
        <f t="shared" si="21"/>
        <v>259966877.90920001</v>
      </c>
      <c r="I61" s="86">
        <f t="shared" si="21"/>
        <v>0</v>
      </c>
      <c r="J61" s="86">
        <f t="shared" si="21"/>
        <v>0</v>
      </c>
      <c r="K61" s="86">
        <f t="shared" si="21"/>
        <v>113735350.88850001</v>
      </c>
      <c r="L61" s="86">
        <f t="shared" si="21"/>
        <v>113735350.88850001</v>
      </c>
      <c r="M61" s="86">
        <f>+M62</f>
        <v>487437579.68620002</v>
      </c>
      <c r="N61" s="4">
        <f>+M61/$M$64</f>
        <v>2.5260803869976349E-3</v>
      </c>
    </row>
    <row r="62" spans="2:14" ht="17.25" customHeight="1" x14ac:dyDescent="0.25">
      <c r="B62" s="84" t="s">
        <v>66</v>
      </c>
      <c r="C62" s="14"/>
      <c r="D62" s="20">
        <v>0</v>
      </c>
      <c r="E62" s="87">
        <f>+E63</f>
        <v>0</v>
      </c>
      <c r="F62" s="28">
        <f t="shared" si="21"/>
        <v>0</v>
      </c>
      <c r="G62" s="29">
        <f t="shared" si="21"/>
        <v>0</v>
      </c>
      <c r="H62" s="28">
        <f t="shared" si="21"/>
        <v>259966877.90920001</v>
      </c>
      <c r="I62" s="29">
        <f t="shared" si="21"/>
        <v>0</v>
      </c>
      <c r="J62" s="28">
        <f t="shared" si="21"/>
        <v>0</v>
      </c>
      <c r="K62" s="29">
        <f t="shared" si="21"/>
        <v>113735350.88850001</v>
      </c>
      <c r="L62" s="28">
        <f t="shared" si="21"/>
        <v>113735350.88850001</v>
      </c>
      <c r="M62" s="88">
        <f>+M63</f>
        <v>487437579.68620002</v>
      </c>
      <c r="N62" s="85"/>
    </row>
    <row r="63" spans="2:14" ht="15" customHeight="1" x14ac:dyDescent="0.25">
      <c r="B63" s="82" t="s">
        <v>64</v>
      </c>
      <c r="C63" s="37" t="s">
        <v>63</v>
      </c>
      <c r="D63" s="20">
        <v>0</v>
      </c>
      <c r="E63" s="89">
        <v>0</v>
      </c>
      <c r="F63" s="89">
        <v>0</v>
      </c>
      <c r="G63" s="89">
        <v>0</v>
      </c>
      <c r="H63" s="39">
        <v>259966877.90920001</v>
      </c>
      <c r="I63" s="91">
        <v>0</v>
      </c>
      <c r="J63" s="39">
        <v>0</v>
      </c>
      <c r="K63" s="91">
        <v>113735350.88850001</v>
      </c>
      <c r="L63" s="39">
        <v>113735350.88850001</v>
      </c>
      <c r="M63" s="92">
        <f>+SUM(D63:L63)</f>
        <v>487437579.68620002</v>
      </c>
      <c r="N63" s="85"/>
    </row>
    <row r="64" spans="2:14" x14ac:dyDescent="0.25">
      <c r="B64" s="160" t="s">
        <v>50</v>
      </c>
      <c r="C64" s="177"/>
      <c r="D64" s="23">
        <f>+D7+D10+D29+D36+D61</f>
        <v>1965935361.7465</v>
      </c>
      <c r="E64" s="59">
        <f>+E7+E10+E29+E36+E61</f>
        <v>32307288074.617599</v>
      </c>
      <c r="F64" s="59">
        <f t="shared" ref="F64:L64" si="22">+F7+F10+F29+F36+F61</f>
        <v>711968339.32920003</v>
      </c>
      <c r="G64" s="59">
        <f>+G7+G10+G29+G36+G61</f>
        <v>69691700921.149506</v>
      </c>
      <c r="H64" s="59">
        <f t="shared" si="22"/>
        <v>29105150735.230312</v>
      </c>
      <c r="I64" s="59">
        <f t="shared" si="22"/>
        <v>46821019955.458588</v>
      </c>
      <c r="J64" s="59">
        <f t="shared" si="22"/>
        <v>3274209164.1744995</v>
      </c>
      <c r="K64" s="59">
        <f t="shared" si="22"/>
        <v>1738742582.7614999</v>
      </c>
      <c r="L64" s="59">
        <f t="shared" si="22"/>
        <v>7346007054.201601</v>
      </c>
      <c r="M64" s="60">
        <f>+M36+M29+M10+M7+M61</f>
        <v>192962022188.66931</v>
      </c>
      <c r="N64" s="170">
        <f>+M64/M65</f>
        <v>0.20950116576090155</v>
      </c>
    </row>
    <row r="65" spans="2:14" ht="15" customHeight="1" x14ac:dyDescent="0.25">
      <c r="B65" s="160" t="s">
        <v>51</v>
      </c>
      <c r="C65" s="161"/>
      <c r="D65" s="23">
        <v>10490464743.639999</v>
      </c>
      <c r="E65" s="23">
        <v>196616401090.85999</v>
      </c>
      <c r="F65" s="23">
        <v>6041828952.4799995</v>
      </c>
      <c r="G65" s="23">
        <v>281045396140.02002</v>
      </c>
      <c r="H65" s="23">
        <v>140144087317.95001</v>
      </c>
      <c r="I65" s="23">
        <v>173505214661.79999</v>
      </c>
      <c r="J65" s="23">
        <v>25479466433.669998</v>
      </c>
      <c r="K65" s="23">
        <v>19532661504.25</v>
      </c>
      <c r="L65" s="23">
        <v>60163395039.389999</v>
      </c>
      <c r="M65" s="23">
        <v>921054646583.17004</v>
      </c>
      <c r="N65" s="171"/>
    </row>
    <row r="66" spans="2:14" ht="15.75" customHeight="1" x14ac:dyDescent="0.25">
      <c r="B66" s="160" t="s">
        <v>52</v>
      </c>
      <c r="C66" s="161"/>
      <c r="D66" s="75">
        <f>+D64/D65</f>
        <v>0.18740212276471141</v>
      </c>
      <c r="E66" s="75">
        <f>+E64/E65</f>
        <v>0.16431634337405973</v>
      </c>
      <c r="F66" s="75">
        <f>+F64/F65</f>
        <v>0.11783987016662516</v>
      </c>
      <c r="G66" s="75">
        <f t="shared" ref="G66:L66" si="23">+G64/G65</f>
        <v>0.24797310996131139</v>
      </c>
      <c r="H66" s="75">
        <f t="shared" si="23"/>
        <v>0.20768019038290494</v>
      </c>
      <c r="I66" s="75">
        <f t="shared" si="23"/>
        <v>0.26985367584901182</v>
      </c>
      <c r="J66" s="75">
        <f t="shared" si="23"/>
        <v>0.12850383553745756</v>
      </c>
      <c r="K66" s="75">
        <f t="shared" si="23"/>
        <v>8.9017187052730984E-2</v>
      </c>
      <c r="L66" s="75">
        <f t="shared" si="23"/>
        <v>0.12210093943987112</v>
      </c>
      <c r="M66" s="162" t="s">
        <v>53</v>
      </c>
      <c r="N66" s="163"/>
    </row>
    <row r="67" spans="2:14" ht="15.75" x14ac:dyDescent="0.25">
      <c r="B67" s="34" t="s">
        <v>74</v>
      </c>
      <c r="C67" s="34"/>
      <c r="D67" s="98"/>
      <c r="E67" s="98"/>
      <c r="F67" s="34"/>
      <c r="G67" s="34"/>
      <c r="H67" s="34"/>
      <c r="I67" s="34"/>
      <c r="J67" s="34"/>
      <c r="K67" s="34"/>
      <c r="L67" s="34"/>
      <c r="M67" s="34"/>
      <c r="N67" s="34"/>
    </row>
    <row r="68" spans="2:14" x14ac:dyDescent="0.25">
      <c r="B68" s="35"/>
      <c r="C68" s="35"/>
      <c r="D68" s="35"/>
      <c r="E68" s="47"/>
      <c r="F68" s="47"/>
      <c r="G68" s="47"/>
      <c r="H68" s="47"/>
      <c r="I68" s="47"/>
      <c r="J68" s="55"/>
      <c r="K68" s="47"/>
      <c r="L68" s="47"/>
      <c r="M68" s="36"/>
      <c r="N68" s="35"/>
    </row>
    <row r="69" spans="2:14" x14ac:dyDescent="0.25">
      <c r="M69" s="53"/>
    </row>
    <row r="70" spans="2:14" x14ac:dyDescent="0.25">
      <c r="M70" s="54"/>
    </row>
  </sheetData>
  <mergeCells count="20"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  <mergeCell ref="B66:C66"/>
    <mergeCell ref="M66:N66"/>
    <mergeCell ref="I5:I6"/>
    <mergeCell ref="J5:J6"/>
    <mergeCell ref="K5:K6"/>
    <mergeCell ref="L5:L6"/>
    <mergeCell ref="M5:N5"/>
    <mergeCell ref="B64:C64"/>
    <mergeCell ref="N64:N65"/>
    <mergeCell ref="B65:C6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58D9B5-D9D3-45AB-A385-06CE18318033}">
  <dimension ref="B1:R60"/>
  <sheetViews>
    <sheetView showGridLines="0" topLeftCell="B1" zoomScaleNormal="100" workbookViewId="0">
      <pane xSplit="2" ySplit="6" topLeftCell="E7" activePane="bottomRight" state="frozen"/>
      <selection pane="topRight" activeCell="D1" sqref="D1"/>
      <selection pane="bottomLeft" activeCell="B7" sqref="B7"/>
      <selection pane="bottomRight" activeCell="J5" sqref="J5:K6"/>
    </sheetView>
  </sheetViews>
  <sheetFormatPr baseColWidth="10" defaultColWidth="11.42578125" defaultRowHeight="15" x14ac:dyDescent="0.25"/>
  <cols>
    <col min="1" max="1" width="11.42578125" style="6"/>
    <col min="2" max="2" width="76.7109375" style="6" customWidth="1"/>
    <col min="3" max="3" width="16.28515625" style="6" customWidth="1"/>
    <col min="4" max="4" width="17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78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ht="15" customHeight="1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11</v>
      </c>
      <c r="K5" s="166" t="s">
        <v>10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9" t="s">
        <v>16</v>
      </c>
      <c r="C7" s="102" t="s">
        <v>79</v>
      </c>
      <c r="D7" s="105" t="s">
        <v>80</v>
      </c>
      <c r="E7" s="104" t="s">
        <v>81</v>
      </c>
      <c r="F7" s="105" t="s">
        <v>82</v>
      </c>
      <c r="G7" s="104" t="s">
        <v>83</v>
      </c>
      <c r="H7" s="105" t="s">
        <v>84</v>
      </c>
      <c r="I7" s="104" t="s">
        <v>85</v>
      </c>
      <c r="J7" s="105" t="s">
        <v>86</v>
      </c>
      <c r="K7" s="104" t="s">
        <v>87</v>
      </c>
      <c r="L7" s="105" t="s">
        <v>88</v>
      </c>
      <c r="M7" s="104" t="s">
        <v>89</v>
      </c>
      <c r="N7" s="119">
        <f>+M7/M54</f>
        <v>0.77854267215803141</v>
      </c>
      <c r="Q7" s="7"/>
      <c r="R7" s="7"/>
    </row>
    <row r="8" spans="2:18" s="109" customFormat="1" x14ac:dyDescent="0.25">
      <c r="B8" s="107" t="s">
        <v>18</v>
      </c>
      <c r="C8" s="108" t="s">
        <v>79</v>
      </c>
      <c r="D8" s="114" t="s">
        <v>80</v>
      </c>
      <c r="E8" s="115" t="s">
        <v>81</v>
      </c>
      <c r="F8" s="114" t="s">
        <v>82</v>
      </c>
      <c r="G8" s="115" t="s">
        <v>83</v>
      </c>
      <c r="H8" s="114" t="s">
        <v>84</v>
      </c>
      <c r="I8" s="115" t="s">
        <v>85</v>
      </c>
      <c r="J8" s="114" t="s">
        <v>86</v>
      </c>
      <c r="K8" s="115" t="s">
        <v>87</v>
      </c>
      <c r="L8" s="114" t="s">
        <v>88</v>
      </c>
      <c r="M8" s="115" t="s">
        <v>89</v>
      </c>
      <c r="N8" s="120"/>
      <c r="O8" s="6"/>
      <c r="Q8" s="110"/>
      <c r="R8" s="110"/>
    </row>
    <row r="9" spans="2:18" x14ac:dyDescent="0.25">
      <c r="B9" s="100" t="s">
        <v>19</v>
      </c>
      <c r="C9" s="103" t="s">
        <v>20</v>
      </c>
      <c r="D9" s="106" t="s">
        <v>80</v>
      </c>
      <c r="E9" s="101" t="s">
        <v>81</v>
      </c>
      <c r="F9" s="106" t="s">
        <v>82</v>
      </c>
      <c r="G9" s="101" t="s">
        <v>83</v>
      </c>
      <c r="H9" s="106" t="s">
        <v>84</v>
      </c>
      <c r="I9" s="101" t="s">
        <v>85</v>
      </c>
      <c r="J9" s="106" t="s">
        <v>86</v>
      </c>
      <c r="K9" s="101" t="s">
        <v>87</v>
      </c>
      <c r="L9" s="106" t="s">
        <v>88</v>
      </c>
      <c r="M9" s="153">
        <v>154280676270.26688</v>
      </c>
      <c r="N9" s="120"/>
      <c r="Q9" s="7"/>
      <c r="R9" s="7"/>
    </row>
    <row r="10" spans="2:18" x14ac:dyDescent="0.25">
      <c r="B10" s="99" t="s">
        <v>21</v>
      </c>
      <c r="C10" s="102" t="s">
        <v>79</v>
      </c>
      <c r="D10" s="116" t="s">
        <v>79</v>
      </c>
      <c r="E10" s="117" t="s">
        <v>90</v>
      </c>
      <c r="F10" s="116" t="s">
        <v>91</v>
      </c>
      <c r="G10" s="117" t="s">
        <v>92</v>
      </c>
      <c r="H10" s="116" t="s">
        <v>93</v>
      </c>
      <c r="I10" s="117" t="s">
        <v>94</v>
      </c>
      <c r="J10" s="116" t="s">
        <v>95</v>
      </c>
      <c r="K10" s="117" t="s">
        <v>96</v>
      </c>
      <c r="L10" s="116" t="s">
        <v>97</v>
      </c>
      <c r="M10" s="117" t="s">
        <v>98</v>
      </c>
      <c r="N10" s="121">
        <f>+M10/M54</f>
        <v>8.4063302965694045E-3</v>
      </c>
      <c r="O10" s="41"/>
      <c r="P10" s="13"/>
      <c r="Q10" s="7"/>
      <c r="R10" s="7"/>
    </row>
    <row r="11" spans="2:18" s="111" customFormat="1" x14ac:dyDescent="0.25">
      <c r="B11" s="107" t="s">
        <v>99</v>
      </c>
      <c r="C11" s="108" t="s">
        <v>79</v>
      </c>
      <c r="D11" s="114" t="s">
        <v>79</v>
      </c>
      <c r="E11" s="115" t="s">
        <v>90</v>
      </c>
      <c r="F11" s="114" t="s">
        <v>79</v>
      </c>
      <c r="G11" s="115" t="s">
        <v>92</v>
      </c>
      <c r="H11" s="114" t="s">
        <v>93</v>
      </c>
      <c r="I11" s="115" t="s">
        <v>100</v>
      </c>
      <c r="J11" s="114" t="s">
        <v>95</v>
      </c>
      <c r="K11" s="115" t="s">
        <v>79</v>
      </c>
      <c r="L11" s="114" t="s">
        <v>97</v>
      </c>
      <c r="M11" s="115" t="s">
        <v>101</v>
      </c>
      <c r="N11" s="120"/>
      <c r="O11" s="93"/>
      <c r="Q11" s="112"/>
      <c r="R11" s="112"/>
    </row>
    <row r="12" spans="2:18" x14ac:dyDescent="0.25">
      <c r="B12" s="100" t="s">
        <v>22</v>
      </c>
      <c r="C12" s="103" t="s">
        <v>23</v>
      </c>
      <c r="D12" s="106" t="s">
        <v>79</v>
      </c>
      <c r="E12" s="101" t="s">
        <v>90</v>
      </c>
      <c r="F12" s="106" t="s">
        <v>79</v>
      </c>
      <c r="G12" s="101" t="s">
        <v>92</v>
      </c>
      <c r="H12" s="106" t="s">
        <v>93</v>
      </c>
      <c r="I12" s="101" t="s">
        <v>100</v>
      </c>
      <c r="J12" s="106" t="s">
        <v>95</v>
      </c>
      <c r="K12" s="101" t="s">
        <v>79</v>
      </c>
      <c r="L12" s="106" t="s">
        <v>97</v>
      </c>
      <c r="M12" s="154">
        <v>1233986107.5755999</v>
      </c>
      <c r="N12" s="120"/>
      <c r="Q12" s="7"/>
      <c r="R12" s="7"/>
    </row>
    <row r="13" spans="2:18" s="109" customFormat="1" x14ac:dyDescent="0.25">
      <c r="B13" s="107" t="s">
        <v>102</v>
      </c>
      <c r="C13" s="108" t="s">
        <v>79</v>
      </c>
      <c r="D13" s="114" t="s">
        <v>79</v>
      </c>
      <c r="E13" s="115" t="s">
        <v>79</v>
      </c>
      <c r="F13" s="114" t="s">
        <v>103</v>
      </c>
      <c r="G13" s="115" t="s">
        <v>79</v>
      </c>
      <c r="H13" s="114" t="s">
        <v>79</v>
      </c>
      <c r="I13" s="115" t="s">
        <v>79</v>
      </c>
      <c r="J13" s="114" t="s">
        <v>79</v>
      </c>
      <c r="K13" s="115" t="s">
        <v>79</v>
      </c>
      <c r="L13" s="114" t="s">
        <v>79</v>
      </c>
      <c r="M13" s="115" t="s">
        <v>103</v>
      </c>
      <c r="N13" s="120"/>
      <c r="O13" s="6"/>
      <c r="Q13" s="110"/>
      <c r="R13" s="110"/>
    </row>
    <row r="14" spans="2:18" x14ac:dyDescent="0.25">
      <c r="B14" s="100" t="s">
        <v>22</v>
      </c>
      <c r="C14" s="103" t="s">
        <v>25</v>
      </c>
      <c r="D14" s="106" t="s">
        <v>79</v>
      </c>
      <c r="E14" s="101" t="s">
        <v>79</v>
      </c>
      <c r="F14" s="106" t="s">
        <v>103</v>
      </c>
      <c r="G14" s="101" t="s">
        <v>79</v>
      </c>
      <c r="H14" s="106" t="s">
        <v>79</v>
      </c>
      <c r="I14" s="101" t="s">
        <v>79</v>
      </c>
      <c r="J14" s="106" t="s">
        <v>79</v>
      </c>
      <c r="K14" s="101" t="s">
        <v>79</v>
      </c>
      <c r="L14" s="106" t="s">
        <v>79</v>
      </c>
      <c r="M14" s="101" t="s">
        <v>103</v>
      </c>
      <c r="N14" s="120"/>
      <c r="Q14" s="7"/>
      <c r="R14" s="7"/>
    </row>
    <row r="15" spans="2:18" s="109" customFormat="1" x14ac:dyDescent="0.25">
      <c r="B15" s="107" t="s">
        <v>104</v>
      </c>
      <c r="C15" s="108" t="s">
        <v>79</v>
      </c>
      <c r="D15" s="114" t="s">
        <v>79</v>
      </c>
      <c r="E15" s="115" t="s">
        <v>79</v>
      </c>
      <c r="F15" s="114" t="s">
        <v>79</v>
      </c>
      <c r="G15" s="115" t="s">
        <v>79</v>
      </c>
      <c r="H15" s="114" t="s">
        <v>79</v>
      </c>
      <c r="I15" s="115" t="s">
        <v>105</v>
      </c>
      <c r="J15" s="114" t="s">
        <v>79</v>
      </c>
      <c r="K15" s="115" t="s">
        <v>79</v>
      </c>
      <c r="L15" s="114" t="s">
        <v>79</v>
      </c>
      <c r="M15" s="115" t="s">
        <v>105</v>
      </c>
      <c r="N15" s="120"/>
      <c r="O15" s="54"/>
      <c r="Q15" s="110"/>
      <c r="R15" s="110"/>
    </row>
    <row r="16" spans="2:18" x14ac:dyDescent="0.25">
      <c r="B16" s="100" t="s">
        <v>22</v>
      </c>
      <c r="C16" s="103" t="s">
        <v>23</v>
      </c>
      <c r="D16" s="106" t="s">
        <v>79</v>
      </c>
      <c r="E16" s="101" t="s">
        <v>79</v>
      </c>
      <c r="F16" s="106" t="s">
        <v>79</v>
      </c>
      <c r="G16" s="101" t="s">
        <v>79</v>
      </c>
      <c r="H16" s="106" t="s">
        <v>79</v>
      </c>
      <c r="I16" s="101" t="s">
        <v>105</v>
      </c>
      <c r="J16" s="106" t="s">
        <v>79</v>
      </c>
      <c r="K16" s="101" t="s">
        <v>79</v>
      </c>
      <c r="L16" s="106" t="s">
        <v>79</v>
      </c>
      <c r="M16" s="101" t="s">
        <v>105</v>
      </c>
      <c r="N16" s="120"/>
      <c r="Q16" s="7"/>
      <c r="R16" s="7"/>
    </row>
    <row r="17" spans="2:18" s="109" customFormat="1" x14ac:dyDescent="0.25">
      <c r="B17" s="107" t="s">
        <v>106</v>
      </c>
      <c r="C17" s="108" t="s">
        <v>79</v>
      </c>
      <c r="D17" s="114" t="s">
        <v>79</v>
      </c>
      <c r="E17" s="115" t="s">
        <v>79</v>
      </c>
      <c r="F17" s="114" t="s">
        <v>107</v>
      </c>
      <c r="G17" s="115" t="s">
        <v>79</v>
      </c>
      <c r="H17" s="114" t="s">
        <v>79</v>
      </c>
      <c r="I17" s="115" t="s">
        <v>79</v>
      </c>
      <c r="J17" s="114" t="s">
        <v>79</v>
      </c>
      <c r="K17" s="115" t="s">
        <v>96</v>
      </c>
      <c r="L17" s="114" t="s">
        <v>79</v>
      </c>
      <c r="M17" s="115" t="s">
        <v>108</v>
      </c>
      <c r="N17" s="120"/>
      <c r="O17" s="6"/>
    </row>
    <row r="18" spans="2:18" x14ac:dyDescent="0.25">
      <c r="B18" s="100" t="s">
        <v>22</v>
      </c>
      <c r="C18" s="103" t="s">
        <v>23</v>
      </c>
      <c r="D18" s="106" t="s">
        <v>79</v>
      </c>
      <c r="E18" s="101" t="s">
        <v>79</v>
      </c>
      <c r="F18" s="106" t="s">
        <v>107</v>
      </c>
      <c r="G18" s="101" t="s">
        <v>79</v>
      </c>
      <c r="H18" s="106" t="s">
        <v>79</v>
      </c>
      <c r="I18" s="101" t="s">
        <v>79</v>
      </c>
      <c r="J18" s="106" t="s">
        <v>79</v>
      </c>
      <c r="K18" s="101" t="s">
        <v>96</v>
      </c>
      <c r="L18" s="106" t="s">
        <v>79</v>
      </c>
      <c r="M18" s="154">
        <v>129581364.9523</v>
      </c>
      <c r="N18" s="120"/>
    </row>
    <row r="19" spans="2:18" x14ac:dyDescent="0.25">
      <c r="B19" s="99" t="s">
        <v>32</v>
      </c>
      <c r="C19" s="102" t="s">
        <v>79</v>
      </c>
      <c r="D19" s="116" t="s">
        <v>79</v>
      </c>
      <c r="E19" s="117" t="s">
        <v>109</v>
      </c>
      <c r="F19" s="116" t="s">
        <v>110</v>
      </c>
      <c r="G19" s="117" t="s">
        <v>111</v>
      </c>
      <c r="H19" s="116" t="s">
        <v>112</v>
      </c>
      <c r="I19" s="117" t="s">
        <v>113</v>
      </c>
      <c r="J19" s="116" t="s">
        <v>114</v>
      </c>
      <c r="K19" s="117" t="s">
        <v>115</v>
      </c>
      <c r="L19" s="116" t="s">
        <v>116</v>
      </c>
      <c r="M19" s="117" t="s">
        <v>117</v>
      </c>
      <c r="N19" s="121">
        <f>+M19/M54</f>
        <v>5.6027643187290664E-2</v>
      </c>
      <c r="R19" s="7"/>
    </row>
    <row r="20" spans="2:18" s="109" customFormat="1" x14ac:dyDescent="0.25">
      <c r="B20" s="107" t="s">
        <v>33</v>
      </c>
      <c r="C20" s="108" t="s">
        <v>79</v>
      </c>
      <c r="D20" s="114" t="s">
        <v>79</v>
      </c>
      <c r="E20" s="115" t="s">
        <v>118</v>
      </c>
      <c r="F20" s="114" t="s">
        <v>79</v>
      </c>
      <c r="G20" s="115" t="s">
        <v>119</v>
      </c>
      <c r="H20" s="114" t="s">
        <v>120</v>
      </c>
      <c r="I20" s="115" t="s">
        <v>121</v>
      </c>
      <c r="J20" s="114" t="s">
        <v>122</v>
      </c>
      <c r="K20" s="115" t="s">
        <v>123</v>
      </c>
      <c r="L20" s="114" t="s">
        <v>124</v>
      </c>
      <c r="M20" s="115" t="s">
        <v>125</v>
      </c>
      <c r="N20" s="120"/>
      <c r="O20" s="13"/>
    </row>
    <row r="21" spans="2:18" x14ac:dyDescent="0.25">
      <c r="B21" s="100" t="s">
        <v>34</v>
      </c>
      <c r="C21" s="103" t="s">
        <v>35</v>
      </c>
      <c r="D21" s="106" t="s">
        <v>79</v>
      </c>
      <c r="E21" s="101" t="s">
        <v>118</v>
      </c>
      <c r="F21" s="106" t="s">
        <v>79</v>
      </c>
      <c r="G21" s="101" t="s">
        <v>119</v>
      </c>
      <c r="H21" s="106" t="s">
        <v>120</v>
      </c>
      <c r="I21" s="101" t="s">
        <v>121</v>
      </c>
      <c r="J21" s="106" t="s">
        <v>122</v>
      </c>
      <c r="K21" s="101" t="s">
        <v>123</v>
      </c>
      <c r="L21" s="106" t="s">
        <v>124</v>
      </c>
      <c r="M21" s="154">
        <v>3659873795.4826002</v>
      </c>
      <c r="N21" s="120"/>
      <c r="P21" s="13"/>
    </row>
    <row r="22" spans="2:18" s="109" customFormat="1" x14ac:dyDescent="0.25">
      <c r="B22" s="107" t="s">
        <v>36</v>
      </c>
      <c r="C22" s="108" t="s">
        <v>79</v>
      </c>
      <c r="D22" s="114" t="s">
        <v>79</v>
      </c>
      <c r="E22" s="115" t="s">
        <v>126</v>
      </c>
      <c r="F22" s="114" t="s">
        <v>79</v>
      </c>
      <c r="G22" s="115" t="s">
        <v>127</v>
      </c>
      <c r="H22" s="114" t="s">
        <v>128</v>
      </c>
      <c r="I22" s="115" t="s">
        <v>129</v>
      </c>
      <c r="J22" s="114" t="s">
        <v>130</v>
      </c>
      <c r="K22" s="115" t="s">
        <v>131</v>
      </c>
      <c r="L22" s="114" t="s">
        <v>132</v>
      </c>
      <c r="M22" s="115" t="s">
        <v>133</v>
      </c>
      <c r="N22" s="120"/>
      <c r="O22" s="6"/>
    </row>
    <row r="23" spans="2:18" ht="15" customHeight="1" x14ac:dyDescent="0.25">
      <c r="B23" s="100" t="s">
        <v>34</v>
      </c>
      <c r="C23" s="103" t="s">
        <v>35</v>
      </c>
      <c r="D23" s="106" t="s">
        <v>79</v>
      </c>
      <c r="E23" s="101" t="s">
        <v>126</v>
      </c>
      <c r="F23" s="106" t="s">
        <v>79</v>
      </c>
      <c r="G23" s="101" t="s">
        <v>127</v>
      </c>
      <c r="H23" s="106" t="s">
        <v>128</v>
      </c>
      <c r="I23" s="101" t="s">
        <v>129</v>
      </c>
      <c r="J23" s="106" t="s">
        <v>130</v>
      </c>
      <c r="K23" s="101" t="s">
        <v>131</v>
      </c>
      <c r="L23" s="106" t="s">
        <v>132</v>
      </c>
      <c r="M23" s="154">
        <v>6238838121.8704004</v>
      </c>
      <c r="N23" s="120"/>
      <c r="P23" s="13"/>
    </row>
    <row r="24" spans="2:18" s="109" customFormat="1" ht="15" customHeight="1" x14ac:dyDescent="0.25">
      <c r="B24" s="107" t="s">
        <v>134</v>
      </c>
      <c r="C24" s="108" t="s">
        <v>79</v>
      </c>
      <c r="D24" s="114" t="s">
        <v>79</v>
      </c>
      <c r="E24" s="115" t="s">
        <v>135</v>
      </c>
      <c r="F24" s="114" t="s">
        <v>110</v>
      </c>
      <c r="G24" s="115" t="s">
        <v>79</v>
      </c>
      <c r="H24" s="114" t="s">
        <v>136</v>
      </c>
      <c r="I24" s="115" t="s">
        <v>137</v>
      </c>
      <c r="J24" s="114" t="s">
        <v>138</v>
      </c>
      <c r="K24" s="115" t="s">
        <v>139</v>
      </c>
      <c r="L24" s="114" t="s">
        <v>140</v>
      </c>
      <c r="M24" s="115" t="s">
        <v>141</v>
      </c>
      <c r="N24" s="120"/>
      <c r="O24" s="6"/>
    </row>
    <row r="25" spans="2:18" ht="15" customHeight="1" x14ac:dyDescent="0.25">
      <c r="B25" s="100" t="s">
        <v>34</v>
      </c>
      <c r="C25" s="103" t="s">
        <v>38</v>
      </c>
      <c r="D25" s="106" t="s">
        <v>79</v>
      </c>
      <c r="E25" s="101" t="s">
        <v>135</v>
      </c>
      <c r="F25" s="106" t="s">
        <v>110</v>
      </c>
      <c r="G25" s="101" t="s">
        <v>79</v>
      </c>
      <c r="H25" s="106" t="s">
        <v>136</v>
      </c>
      <c r="I25" s="101" t="s">
        <v>137</v>
      </c>
      <c r="J25" s="106" t="s">
        <v>138</v>
      </c>
      <c r="K25" s="101" t="s">
        <v>139</v>
      </c>
      <c r="L25" s="106" t="s">
        <v>140</v>
      </c>
      <c r="M25" s="153">
        <v>1204061238.0781</v>
      </c>
      <c r="N25" s="120"/>
    </row>
    <row r="26" spans="2:18" ht="15" customHeight="1" x14ac:dyDescent="0.25">
      <c r="B26" s="99" t="s">
        <v>142</v>
      </c>
      <c r="C26" s="102" t="s">
        <v>79</v>
      </c>
      <c r="D26" s="116" t="s">
        <v>79</v>
      </c>
      <c r="E26" s="117" t="s">
        <v>79</v>
      </c>
      <c r="F26" s="116" t="s">
        <v>79</v>
      </c>
      <c r="G26" s="117" t="s">
        <v>79</v>
      </c>
      <c r="H26" s="116" t="s">
        <v>143</v>
      </c>
      <c r="I26" s="117" t="s">
        <v>79</v>
      </c>
      <c r="J26" s="116" t="s">
        <v>144</v>
      </c>
      <c r="K26" s="117" t="s">
        <v>79</v>
      </c>
      <c r="L26" s="116" t="s">
        <v>144</v>
      </c>
      <c r="M26" s="117" t="s">
        <v>145</v>
      </c>
      <c r="N26" s="121">
        <f>+M26/M54</f>
        <v>2.5005422885407578E-3</v>
      </c>
    </row>
    <row r="27" spans="2:18" s="109" customFormat="1" ht="15" customHeight="1" x14ac:dyDescent="0.25">
      <c r="B27" s="107" t="s">
        <v>220</v>
      </c>
      <c r="C27" s="108" t="s">
        <v>79</v>
      </c>
      <c r="D27" s="114" t="s">
        <v>79</v>
      </c>
      <c r="E27" s="115" t="s">
        <v>79</v>
      </c>
      <c r="F27" s="114" t="s">
        <v>79</v>
      </c>
      <c r="G27" s="115" t="s">
        <v>79</v>
      </c>
      <c r="H27" s="114" t="s">
        <v>143</v>
      </c>
      <c r="I27" s="115" t="s">
        <v>79</v>
      </c>
      <c r="J27" s="114" t="s">
        <v>144</v>
      </c>
      <c r="K27" s="115" t="s">
        <v>79</v>
      </c>
      <c r="L27" s="114" t="s">
        <v>144</v>
      </c>
      <c r="M27" s="115" t="s">
        <v>145</v>
      </c>
      <c r="N27" s="120"/>
      <c r="O27" s="6"/>
    </row>
    <row r="28" spans="2:18" ht="15" customHeight="1" x14ac:dyDescent="0.25">
      <c r="B28" s="100" t="s">
        <v>146</v>
      </c>
      <c r="C28" s="103" t="s">
        <v>38</v>
      </c>
      <c r="D28" s="106" t="s">
        <v>79</v>
      </c>
      <c r="E28" s="101" t="s">
        <v>79</v>
      </c>
      <c r="F28" s="106" t="s">
        <v>79</v>
      </c>
      <c r="G28" s="101" t="s">
        <v>79</v>
      </c>
      <c r="H28" s="106" t="s">
        <v>143</v>
      </c>
      <c r="I28" s="101" t="s">
        <v>79</v>
      </c>
      <c r="J28" s="106" t="s">
        <v>144</v>
      </c>
      <c r="K28" s="101" t="s">
        <v>79</v>
      </c>
      <c r="L28" s="106" t="s">
        <v>144</v>
      </c>
      <c r="M28" s="154">
        <v>495522428.12630004</v>
      </c>
      <c r="N28" s="120"/>
    </row>
    <row r="29" spans="2:18" x14ac:dyDescent="0.25">
      <c r="B29" s="99" t="s">
        <v>39</v>
      </c>
      <c r="C29" s="102" t="s">
        <v>79</v>
      </c>
      <c r="D29" s="116" t="s">
        <v>147</v>
      </c>
      <c r="E29" s="117" t="s">
        <v>148</v>
      </c>
      <c r="F29" s="116" t="s">
        <v>149</v>
      </c>
      <c r="G29" s="117" t="s">
        <v>150</v>
      </c>
      <c r="H29" s="116" t="s">
        <v>151</v>
      </c>
      <c r="I29" s="117" t="s">
        <v>152</v>
      </c>
      <c r="J29" s="116" t="s">
        <v>79</v>
      </c>
      <c r="K29" s="117" t="s">
        <v>79</v>
      </c>
      <c r="L29" s="116" t="s">
        <v>153</v>
      </c>
      <c r="M29" s="117" t="s">
        <v>154</v>
      </c>
      <c r="N29" s="121">
        <f>+M29/M54</f>
        <v>0.15452281206956781</v>
      </c>
      <c r="O29" s="13"/>
    </row>
    <row r="30" spans="2:18" s="109" customFormat="1" x14ac:dyDescent="0.25">
      <c r="B30" s="107" t="s">
        <v>40</v>
      </c>
      <c r="C30" s="108" t="s">
        <v>79</v>
      </c>
      <c r="D30" s="114" t="s">
        <v>79</v>
      </c>
      <c r="E30" s="115" t="s">
        <v>155</v>
      </c>
      <c r="F30" s="114" t="s">
        <v>79</v>
      </c>
      <c r="G30" s="115" t="s">
        <v>156</v>
      </c>
      <c r="H30" s="114" t="s">
        <v>157</v>
      </c>
      <c r="I30" s="115" t="s">
        <v>158</v>
      </c>
      <c r="J30" s="114" t="s">
        <v>79</v>
      </c>
      <c r="K30" s="115" t="s">
        <v>79</v>
      </c>
      <c r="L30" s="114" t="s">
        <v>159</v>
      </c>
      <c r="M30" s="115" t="s">
        <v>160</v>
      </c>
      <c r="N30" s="120"/>
      <c r="O30" s="6"/>
    </row>
    <row r="31" spans="2:18" x14ac:dyDescent="0.25">
      <c r="B31" s="100" t="s">
        <v>45</v>
      </c>
      <c r="C31" s="103" t="s">
        <v>42</v>
      </c>
      <c r="D31" s="106" t="s">
        <v>79</v>
      </c>
      <c r="E31" s="101" t="s">
        <v>155</v>
      </c>
      <c r="F31" s="106" t="s">
        <v>79</v>
      </c>
      <c r="G31" s="101" t="s">
        <v>156</v>
      </c>
      <c r="H31" s="106" t="s">
        <v>157</v>
      </c>
      <c r="I31" s="101" t="s">
        <v>158</v>
      </c>
      <c r="J31" s="106" t="s">
        <v>79</v>
      </c>
      <c r="K31" s="101" t="s">
        <v>79</v>
      </c>
      <c r="L31" s="106" t="s">
        <v>159</v>
      </c>
      <c r="M31" s="153">
        <v>11979121345.4536</v>
      </c>
      <c r="N31" s="120"/>
    </row>
    <row r="32" spans="2:18" s="109" customFormat="1" x14ac:dyDescent="0.25">
      <c r="B32" s="107" t="s">
        <v>43</v>
      </c>
      <c r="C32" s="108" t="s">
        <v>79</v>
      </c>
      <c r="D32" s="114" t="s">
        <v>79</v>
      </c>
      <c r="E32" s="115" t="s">
        <v>161</v>
      </c>
      <c r="F32" s="114" t="s">
        <v>79</v>
      </c>
      <c r="G32" s="115" t="s">
        <v>162</v>
      </c>
      <c r="H32" s="114" t="s">
        <v>163</v>
      </c>
      <c r="I32" s="115" t="s">
        <v>164</v>
      </c>
      <c r="J32" s="114" t="s">
        <v>79</v>
      </c>
      <c r="K32" s="115" t="s">
        <v>79</v>
      </c>
      <c r="L32" s="114" t="s">
        <v>165</v>
      </c>
      <c r="M32" s="115" t="s">
        <v>166</v>
      </c>
      <c r="N32" s="120"/>
      <c r="O32" s="6"/>
    </row>
    <row r="33" spans="2:16" ht="15" customHeight="1" x14ac:dyDescent="0.25">
      <c r="B33" s="100" t="s">
        <v>45</v>
      </c>
      <c r="C33" s="103" t="s">
        <v>42</v>
      </c>
      <c r="D33" s="106" t="s">
        <v>79</v>
      </c>
      <c r="E33" s="101" t="s">
        <v>161</v>
      </c>
      <c r="F33" s="106" t="s">
        <v>79</v>
      </c>
      <c r="G33" s="101" t="s">
        <v>162</v>
      </c>
      <c r="H33" s="106" t="s">
        <v>163</v>
      </c>
      <c r="I33" s="101" t="s">
        <v>164</v>
      </c>
      <c r="J33" s="106" t="s">
        <v>79</v>
      </c>
      <c r="K33" s="101" t="s">
        <v>79</v>
      </c>
      <c r="L33" s="106" t="s">
        <v>165</v>
      </c>
      <c r="M33" s="153">
        <v>6839123541.3328991</v>
      </c>
      <c r="N33" s="120"/>
    </row>
    <row r="34" spans="2:16" s="109" customFormat="1" x14ac:dyDescent="0.25">
      <c r="B34" s="107" t="s">
        <v>221</v>
      </c>
      <c r="C34" s="108" t="s">
        <v>79</v>
      </c>
      <c r="D34" s="114" t="s">
        <v>79</v>
      </c>
      <c r="E34" s="115" t="s">
        <v>79</v>
      </c>
      <c r="F34" s="114" t="s">
        <v>79</v>
      </c>
      <c r="G34" s="115" t="s">
        <v>79</v>
      </c>
      <c r="H34" s="114" t="s">
        <v>167</v>
      </c>
      <c r="I34" s="115" t="s">
        <v>168</v>
      </c>
      <c r="J34" s="114" t="s">
        <v>79</v>
      </c>
      <c r="K34" s="115" t="s">
        <v>79</v>
      </c>
      <c r="L34" s="114" t="s">
        <v>79</v>
      </c>
      <c r="M34" s="115" t="s">
        <v>169</v>
      </c>
      <c r="N34" s="120"/>
      <c r="O34" s="6"/>
    </row>
    <row r="35" spans="2:16" x14ac:dyDescent="0.25">
      <c r="B35" s="100" t="s">
        <v>45</v>
      </c>
      <c r="C35" s="103" t="s">
        <v>42</v>
      </c>
      <c r="D35" s="106" t="s">
        <v>79</v>
      </c>
      <c r="E35" s="101" t="s">
        <v>79</v>
      </c>
      <c r="F35" s="106" t="s">
        <v>79</v>
      </c>
      <c r="G35" s="101" t="s">
        <v>79</v>
      </c>
      <c r="H35" s="106" t="s">
        <v>167</v>
      </c>
      <c r="I35" s="101" t="s">
        <v>168</v>
      </c>
      <c r="J35" s="106" t="s">
        <v>79</v>
      </c>
      <c r="K35" s="101" t="s">
        <v>79</v>
      </c>
      <c r="L35" s="106" t="s">
        <v>79</v>
      </c>
      <c r="M35" s="153">
        <v>531457261.92000002</v>
      </c>
      <c r="N35" s="120"/>
      <c r="P35" s="8"/>
    </row>
    <row r="36" spans="2:16" s="109" customFormat="1" x14ac:dyDescent="0.25">
      <c r="B36" s="107" t="s">
        <v>170</v>
      </c>
      <c r="C36" s="108" t="s">
        <v>79</v>
      </c>
      <c r="D36" s="114" t="s">
        <v>79</v>
      </c>
      <c r="E36" s="115" t="s">
        <v>79</v>
      </c>
      <c r="F36" s="114" t="s">
        <v>79</v>
      </c>
      <c r="G36" s="115" t="s">
        <v>79</v>
      </c>
      <c r="H36" s="114" t="s">
        <v>171</v>
      </c>
      <c r="I36" s="115" t="s">
        <v>79</v>
      </c>
      <c r="J36" s="114" t="s">
        <v>79</v>
      </c>
      <c r="K36" s="115" t="s">
        <v>79</v>
      </c>
      <c r="L36" s="114" t="s">
        <v>79</v>
      </c>
      <c r="M36" s="115" t="s">
        <v>171</v>
      </c>
      <c r="N36" s="120"/>
      <c r="O36" s="94"/>
      <c r="P36" s="113"/>
    </row>
    <row r="37" spans="2:16" ht="15" customHeight="1" x14ac:dyDescent="0.25">
      <c r="B37" s="100" t="s">
        <v>45</v>
      </c>
      <c r="C37" s="103" t="s">
        <v>42</v>
      </c>
      <c r="D37" s="106" t="s">
        <v>79</v>
      </c>
      <c r="E37" s="101" t="s">
        <v>79</v>
      </c>
      <c r="F37" s="106" t="s">
        <v>79</v>
      </c>
      <c r="G37" s="101" t="s">
        <v>79</v>
      </c>
      <c r="H37" s="106" t="s">
        <v>171</v>
      </c>
      <c r="I37" s="101" t="s">
        <v>79</v>
      </c>
      <c r="J37" s="106" t="s">
        <v>79</v>
      </c>
      <c r="K37" s="101" t="s">
        <v>79</v>
      </c>
      <c r="L37" s="106" t="s">
        <v>79</v>
      </c>
      <c r="M37" s="101" t="s">
        <v>171</v>
      </c>
      <c r="N37" s="120"/>
    </row>
    <row r="38" spans="2:16" s="109" customFormat="1" x14ac:dyDescent="0.25">
      <c r="B38" s="107" t="s">
        <v>44</v>
      </c>
      <c r="C38" s="108" t="s">
        <v>79</v>
      </c>
      <c r="D38" s="114" t="s">
        <v>79</v>
      </c>
      <c r="E38" s="115" t="s">
        <v>79</v>
      </c>
      <c r="F38" s="114" t="s">
        <v>79</v>
      </c>
      <c r="G38" s="115" t="s">
        <v>79</v>
      </c>
      <c r="H38" s="114" t="s">
        <v>172</v>
      </c>
      <c r="I38" s="115" t="s">
        <v>79</v>
      </c>
      <c r="J38" s="114" t="s">
        <v>79</v>
      </c>
      <c r="K38" s="115" t="s">
        <v>79</v>
      </c>
      <c r="L38" s="114" t="s">
        <v>173</v>
      </c>
      <c r="M38" s="115" t="s">
        <v>174</v>
      </c>
      <c r="N38" s="120"/>
      <c r="O38" s="6"/>
      <c r="P38" s="113"/>
    </row>
    <row r="39" spans="2:16" x14ac:dyDescent="0.25">
      <c r="B39" s="100" t="s">
        <v>45</v>
      </c>
      <c r="C39" s="103" t="s">
        <v>42</v>
      </c>
      <c r="D39" s="106" t="s">
        <v>79</v>
      </c>
      <c r="E39" s="101" t="s">
        <v>79</v>
      </c>
      <c r="F39" s="106" t="s">
        <v>79</v>
      </c>
      <c r="G39" s="101" t="s">
        <v>79</v>
      </c>
      <c r="H39" s="106" t="s">
        <v>172</v>
      </c>
      <c r="I39" s="101" t="s">
        <v>79</v>
      </c>
      <c r="J39" s="106" t="s">
        <v>79</v>
      </c>
      <c r="K39" s="101" t="s">
        <v>79</v>
      </c>
      <c r="L39" s="106" t="s">
        <v>173</v>
      </c>
      <c r="M39" s="153">
        <v>310725906.51489997</v>
      </c>
      <c r="N39" s="120"/>
      <c r="P39" s="8"/>
    </row>
    <row r="40" spans="2:16" s="109" customFormat="1" x14ac:dyDescent="0.25">
      <c r="B40" s="107" t="s">
        <v>46</v>
      </c>
      <c r="C40" s="108" t="s">
        <v>79</v>
      </c>
      <c r="D40" s="114" t="s">
        <v>175</v>
      </c>
      <c r="E40" s="115" t="s">
        <v>79</v>
      </c>
      <c r="F40" s="114" t="s">
        <v>79</v>
      </c>
      <c r="G40" s="115" t="s">
        <v>79</v>
      </c>
      <c r="H40" s="114" t="s">
        <v>176</v>
      </c>
      <c r="I40" s="115" t="s">
        <v>79</v>
      </c>
      <c r="J40" s="114" t="s">
        <v>79</v>
      </c>
      <c r="K40" s="115" t="s">
        <v>79</v>
      </c>
      <c r="L40" s="114" t="s">
        <v>79</v>
      </c>
      <c r="M40" s="115" t="s">
        <v>177</v>
      </c>
      <c r="N40" s="120"/>
      <c r="O40" s="6"/>
      <c r="P40" s="113"/>
    </row>
    <row r="41" spans="2:16" x14ac:dyDescent="0.25">
      <c r="B41" s="100" t="s">
        <v>45</v>
      </c>
      <c r="C41" s="103" t="s">
        <v>42</v>
      </c>
      <c r="D41" s="106" t="s">
        <v>175</v>
      </c>
      <c r="E41" s="101" t="s">
        <v>79</v>
      </c>
      <c r="F41" s="106" t="s">
        <v>79</v>
      </c>
      <c r="G41" s="101" t="s">
        <v>79</v>
      </c>
      <c r="H41" s="106" t="s">
        <v>176</v>
      </c>
      <c r="I41" s="101" t="s">
        <v>79</v>
      </c>
      <c r="J41" s="106" t="s">
        <v>79</v>
      </c>
      <c r="K41" s="101" t="s">
        <v>79</v>
      </c>
      <c r="L41" s="106" t="s">
        <v>79</v>
      </c>
      <c r="M41" s="153">
        <v>393355909.62989998</v>
      </c>
      <c r="N41" s="120"/>
      <c r="P41" s="8"/>
    </row>
    <row r="42" spans="2:16" s="109" customFormat="1" x14ac:dyDescent="0.25">
      <c r="B42" s="107" t="s">
        <v>222</v>
      </c>
      <c r="C42" s="108" t="s">
        <v>79</v>
      </c>
      <c r="D42" s="114" t="s">
        <v>79</v>
      </c>
      <c r="E42" s="115" t="s">
        <v>178</v>
      </c>
      <c r="F42" s="114" t="s">
        <v>79</v>
      </c>
      <c r="G42" s="115" t="s">
        <v>179</v>
      </c>
      <c r="H42" s="114" t="s">
        <v>180</v>
      </c>
      <c r="I42" s="115" t="s">
        <v>181</v>
      </c>
      <c r="J42" s="114" t="s">
        <v>79</v>
      </c>
      <c r="K42" s="115" t="s">
        <v>79</v>
      </c>
      <c r="L42" s="114" t="s">
        <v>182</v>
      </c>
      <c r="M42" s="115" t="s">
        <v>183</v>
      </c>
      <c r="N42" s="120"/>
      <c r="O42" s="6"/>
      <c r="P42" s="113"/>
    </row>
    <row r="43" spans="2:16" ht="15" customHeight="1" x14ac:dyDescent="0.25">
      <c r="B43" s="100" t="s">
        <v>45</v>
      </c>
      <c r="C43" s="103" t="s">
        <v>42</v>
      </c>
      <c r="D43" s="106" t="s">
        <v>79</v>
      </c>
      <c r="E43" s="101" t="s">
        <v>178</v>
      </c>
      <c r="F43" s="106" t="s">
        <v>79</v>
      </c>
      <c r="G43" s="101" t="s">
        <v>179</v>
      </c>
      <c r="H43" s="106" t="s">
        <v>180</v>
      </c>
      <c r="I43" s="101" t="s">
        <v>181</v>
      </c>
      <c r="J43" s="106" t="s">
        <v>79</v>
      </c>
      <c r="K43" s="101" t="s">
        <v>79</v>
      </c>
      <c r="L43" s="106" t="s">
        <v>182</v>
      </c>
      <c r="M43" s="153">
        <v>4621290541.0065002</v>
      </c>
      <c r="N43" s="120"/>
    </row>
    <row r="44" spans="2:16" s="109" customFormat="1" ht="17.25" customHeight="1" x14ac:dyDescent="0.25">
      <c r="B44" s="107" t="s">
        <v>48</v>
      </c>
      <c r="C44" s="108" t="s">
        <v>79</v>
      </c>
      <c r="D44" s="114" t="s">
        <v>79</v>
      </c>
      <c r="E44" s="115" t="s">
        <v>184</v>
      </c>
      <c r="F44" s="114" t="s">
        <v>79</v>
      </c>
      <c r="G44" s="115" t="s">
        <v>185</v>
      </c>
      <c r="H44" s="114" t="s">
        <v>186</v>
      </c>
      <c r="I44" s="115" t="s">
        <v>79</v>
      </c>
      <c r="J44" s="114" t="s">
        <v>79</v>
      </c>
      <c r="K44" s="115" t="s">
        <v>79</v>
      </c>
      <c r="L44" s="114" t="s">
        <v>79</v>
      </c>
      <c r="M44" s="115" t="s">
        <v>187</v>
      </c>
      <c r="N44" s="120"/>
      <c r="O44" s="6"/>
    </row>
    <row r="45" spans="2:16" ht="15" customHeight="1" x14ac:dyDescent="0.25">
      <c r="B45" s="100" t="s">
        <v>45</v>
      </c>
      <c r="C45" s="103" t="s">
        <v>42</v>
      </c>
      <c r="D45" s="106" t="s">
        <v>79</v>
      </c>
      <c r="E45" s="101" t="s">
        <v>184</v>
      </c>
      <c r="F45" s="106" t="s">
        <v>79</v>
      </c>
      <c r="G45" s="101" t="s">
        <v>185</v>
      </c>
      <c r="H45" s="106" t="s">
        <v>186</v>
      </c>
      <c r="I45" s="101" t="s">
        <v>79</v>
      </c>
      <c r="J45" s="106" t="s">
        <v>79</v>
      </c>
      <c r="K45" s="101" t="s">
        <v>79</v>
      </c>
      <c r="L45" s="106" t="s">
        <v>79</v>
      </c>
      <c r="M45" s="153">
        <v>2989231857.7614999</v>
      </c>
      <c r="N45" s="120"/>
    </row>
    <row r="46" spans="2:16" s="109" customFormat="1" ht="17.25" customHeight="1" x14ac:dyDescent="0.25">
      <c r="B46" s="107" t="s">
        <v>47</v>
      </c>
      <c r="C46" s="108" t="s">
        <v>79</v>
      </c>
      <c r="D46" s="114" t="s">
        <v>79</v>
      </c>
      <c r="E46" s="115" t="s">
        <v>79</v>
      </c>
      <c r="F46" s="114" t="s">
        <v>79</v>
      </c>
      <c r="G46" s="115" t="s">
        <v>188</v>
      </c>
      <c r="H46" s="114" t="s">
        <v>79</v>
      </c>
      <c r="I46" s="115" t="s">
        <v>79</v>
      </c>
      <c r="J46" s="114" t="s">
        <v>79</v>
      </c>
      <c r="K46" s="115" t="s">
        <v>79</v>
      </c>
      <c r="L46" s="114" t="s">
        <v>79</v>
      </c>
      <c r="M46" s="115" t="s">
        <v>188</v>
      </c>
      <c r="N46" s="120"/>
      <c r="O46" s="6"/>
    </row>
    <row r="47" spans="2:16" ht="15" customHeight="1" x14ac:dyDescent="0.25">
      <c r="B47" s="100" t="s">
        <v>45</v>
      </c>
      <c r="C47" s="103" t="s">
        <v>42</v>
      </c>
      <c r="D47" s="106" t="s">
        <v>79</v>
      </c>
      <c r="E47" s="101" t="s">
        <v>79</v>
      </c>
      <c r="F47" s="106" t="s">
        <v>79</v>
      </c>
      <c r="G47" s="101" t="s">
        <v>188</v>
      </c>
      <c r="H47" s="106" t="s">
        <v>79</v>
      </c>
      <c r="I47" s="101" t="s">
        <v>79</v>
      </c>
      <c r="J47" s="106" t="s">
        <v>79</v>
      </c>
      <c r="K47" s="101" t="s">
        <v>79</v>
      </c>
      <c r="L47" s="106" t="s">
        <v>79</v>
      </c>
      <c r="M47" s="101" t="s">
        <v>188</v>
      </c>
      <c r="N47" s="120"/>
    </row>
    <row r="48" spans="2:16" s="109" customFormat="1" ht="15" customHeight="1" x14ac:dyDescent="0.25">
      <c r="B48" s="107" t="s">
        <v>189</v>
      </c>
      <c r="C48" s="108" t="s">
        <v>79</v>
      </c>
      <c r="D48" s="114" t="s">
        <v>190</v>
      </c>
      <c r="E48" s="115" t="s">
        <v>79</v>
      </c>
      <c r="F48" s="114" t="s">
        <v>79</v>
      </c>
      <c r="G48" s="115" t="s">
        <v>79</v>
      </c>
      <c r="H48" s="114" t="s">
        <v>79</v>
      </c>
      <c r="I48" s="115" t="s">
        <v>79</v>
      </c>
      <c r="J48" s="114" t="s">
        <v>79</v>
      </c>
      <c r="K48" s="115" t="s">
        <v>79</v>
      </c>
      <c r="L48" s="114" t="s">
        <v>79</v>
      </c>
      <c r="M48" s="115" t="s">
        <v>190</v>
      </c>
      <c r="N48" s="120"/>
      <c r="O48" s="6"/>
    </row>
    <row r="49" spans="2:15" ht="15" customHeight="1" x14ac:dyDescent="0.25">
      <c r="B49" s="100" t="s">
        <v>45</v>
      </c>
      <c r="C49" s="103" t="s">
        <v>42</v>
      </c>
      <c r="D49" s="106" t="s">
        <v>190</v>
      </c>
      <c r="E49" s="101" t="s">
        <v>79</v>
      </c>
      <c r="F49" s="106" t="s">
        <v>79</v>
      </c>
      <c r="G49" s="101" t="s">
        <v>79</v>
      </c>
      <c r="H49" s="106" t="s">
        <v>79</v>
      </c>
      <c r="I49" s="101" t="s">
        <v>79</v>
      </c>
      <c r="J49" s="106" t="s">
        <v>79</v>
      </c>
      <c r="K49" s="101" t="s">
        <v>79</v>
      </c>
      <c r="L49" s="106" t="s">
        <v>79</v>
      </c>
      <c r="M49" s="101" t="s">
        <v>190</v>
      </c>
      <c r="N49" s="120"/>
    </row>
    <row r="50" spans="2:15" s="109" customFormat="1" ht="15" customHeight="1" x14ac:dyDescent="0.25">
      <c r="B50" s="107" t="s">
        <v>191</v>
      </c>
      <c r="C50" s="108" t="s">
        <v>79</v>
      </c>
      <c r="D50" s="114" t="s">
        <v>79</v>
      </c>
      <c r="E50" s="115" t="s">
        <v>79</v>
      </c>
      <c r="F50" s="114" t="s">
        <v>192</v>
      </c>
      <c r="G50" s="115" t="s">
        <v>79</v>
      </c>
      <c r="H50" s="114" t="s">
        <v>193</v>
      </c>
      <c r="I50" s="115" t="s">
        <v>194</v>
      </c>
      <c r="J50" s="114" t="s">
        <v>79</v>
      </c>
      <c r="K50" s="115" t="s">
        <v>79</v>
      </c>
      <c r="L50" s="114" t="s">
        <v>79</v>
      </c>
      <c r="M50" s="115" t="s">
        <v>195</v>
      </c>
      <c r="N50" s="120"/>
      <c r="O50" s="6"/>
    </row>
    <row r="51" spans="2:15" ht="15" customHeight="1" x14ac:dyDescent="0.25">
      <c r="B51" s="100" t="s">
        <v>45</v>
      </c>
      <c r="C51" s="103" t="s">
        <v>42</v>
      </c>
      <c r="D51" s="106" t="s">
        <v>79</v>
      </c>
      <c r="E51" s="101" t="s">
        <v>79</v>
      </c>
      <c r="F51" s="106" t="s">
        <v>192</v>
      </c>
      <c r="G51" s="101" t="s">
        <v>79</v>
      </c>
      <c r="H51" s="106" t="s">
        <v>193</v>
      </c>
      <c r="I51" s="101" t="s">
        <v>194</v>
      </c>
      <c r="J51" s="106" t="s">
        <v>79</v>
      </c>
      <c r="K51" s="101" t="s">
        <v>79</v>
      </c>
      <c r="L51" s="106" t="s">
        <v>79</v>
      </c>
      <c r="M51" s="153">
        <v>937844072.69289994</v>
      </c>
      <c r="N51" s="120"/>
    </row>
    <row r="52" spans="2:15" s="109" customFormat="1" ht="15" customHeight="1" x14ac:dyDescent="0.25">
      <c r="B52" s="107" t="s">
        <v>196</v>
      </c>
      <c r="C52" s="108" t="s">
        <v>79</v>
      </c>
      <c r="D52" s="114" t="s">
        <v>79</v>
      </c>
      <c r="E52" s="115" t="s">
        <v>79</v>
      </c>
      <c r="F52" s="114" t="s">
        <v>197</v>
      </c>
      <c r="G52" s="115" t="s">
        <v>79</v>
      </c>
      <c r="H52" s="114" t="s">
        <v>79</v>
      </c>
      <c r="I52" s="115" t="s">
        <v>79</v>
      </c>
      <c r="J52" s="114" t="s">
        <v>79</v>
      </c>
      <c r="K52" s="115" t="s">
        <v>79</v>
      </c>
      <c r="L52" s="114" t="s">
        <v>79</v>
      </c>
      <c r="M52" s="115" t="s">
        <v>197</v>
      </c>
      <c r="N52" s="120"/>
      <c r="O52" s="6"/>
    </row>
    <row r="53" spans="2:15" ht="17.25" customHeight="1" x14ac:dyDescent="0.25">
      <c r="B53" s="100" t="s">
        <v>45</v>
      </c>
      <c r="C53" s="103" t="s">
        <v>42</v>
      </c>
      <c r="D53" s="106" t="s">
        <v>79</v>
      </c>
      <c r="E53" s="101" t="s">
        <v>79</v>
      </c>
      <c r="F53" s="106" t="s">
        <v>197</v>
      </c>
      <c r="G53" s="101" t="s">
        <v>79</v>
      </c>
      <c r="H53" s="106" t="s">
        <v>79</v>
      </c>
      <c r="I53" s="101" t="s">
        <v>79</v>
      </c>
      <c r="J53" s="106" t="s">
        <v>79</v>
      </c>
      <c r="K53" s="101" t="s">
        <v>79</v>
      </c>
      <c r="L53" s="106" t="s">
        <v>79</v>
      </c>
      <c r="M53" s="101" t="s">
        <v>197</v>
      </c>
      <c r="N53" s="120"/>
    </row>
    <row r="54" spans="2:15" ht="17.25" customHeight="1" x14ac:dyDescent="0.25">
      <c r="B54" s="99" t="s">
        <v>198</v>
      </c>
      <c r="C54" s="102" t="s">
        <v>79</v>
      </c>
      <c r="D54" s="116" t="s">
        <v>199</v>
      </c>
      <c r="E54" s="117" t="s">
        <v>200</v>
      </c>
      <c r="F54" s="116" t="s">
        <v>201</v>
      </c>
      <c r="G54" s="117" t="s">
        <v>202</v>
      </c>
      <c r="H54" s="116" t="s">
        <v>203</v>
      </c>
      <c r="I54" s="117" t="s">
        <v>204</v>
      </c>
      <c r="J54" s="116" t="s">
        <v>205</v>
      </c>
      <c r="K54" s="117" t="s">
        <v>206</v>
      </c>
      <c r="L54" s="116" t="s">
        <v>207</v>
      </c>
      <c r="M54" s="117" t="s">
        <v>208</v>
      </c>
      <c r="N54" s="178">
        <f>+M54/M55</f>
        <v>0.21236357657959584</v>
      </c>
    </row>
    <row r="55" spans="2:15" ht="15" customHeight="1" x14ac:dyDescent="0.25">
      <c r="B55" s="99" t="s">
        <v>51</v>
      </c>
      <c r="C55" s="102" t="s">
        <v>79</v>
      </c>
      <c r="D55" s="116" t="s">
        <v>209</v>
      </c>
      <c r="E55" s="117" t="s">
        <v>210</v>
      </c>
      <c r="F55" s="116" t="s">
        <v>211</v>
      </c>
      <c r="G55" s="117" t="s">
        <v>212</v>
      </c>
      <c r="H55" s="116" t="s">
        <v>213</v>
      </c>
      <c r="I55" s="117" t="s">
        <v>214</v>
      </c>
      <c r="J55" s="116" t="s">
        <v>215</v>
      </c>
      <c r="K55" s="117" t="s">
        <v>216</v>
      </c>
      <c r="L55" s="116" t="s">
        <v>217</v>
      </c>
      <c r="M55" s="117" t="s">
        <v>218</v>
      </c>
      <c r="N55" s="179"/>
    </row>
    <row r="56" spans="2:15" ht="17.25" customHeight="1" x14ac:dyDescent="0.25">
      <c r="B56" s="99" t="s">
        <v>219</v>
      </c>
      <c r="C56" s="102" t="s">
        <v>79</v>
      </c>
      <c r="D56" s="122">
        <v>0.1993</v>
      </c>
      <c r="E56" s="123">
        <v>0.17180000000000001</v>
      </c>
      <c r="F56" s="122">
        <v>0.1203</v>
      </c>
      <c r="G56" s="123">
        <v>0.2495</v>
      </c>
      <c r="H56" s="122">
        <v>0.20910000000000001</v>
      </c>
      <c r="I56" s="123">
        <v>0.27110000000000001</v>
      </c>
      <c r="J56" s="122">
        <v>9.0700000000000003E-2</v>
      </c>
      <c r="K56" s="123">
        <v>0.13059999999999999</v>
      </c>
      <c r="L56" s="122">
        <v>0.123</v>
      </c>
      <c r="M56" s="162" t="s">
        <v>53</v>
      </c>
      <c r="N56" s="163"/>
    </row>
    <row r="57" spans="2:15" ht="15.75" x14ac:dyDescent="0.25">
      <c r="B57" s="34" t="s">
        <v>74</v>
      </c>
      <c r="C57" s="34"/>
      <c r="D57" s="98"/>
      <c r="E57" s="98"/>
      <c r="F57" s="34"/>
      <c r="G57" s="34"/>
      <c r="H57" s="34"/>
      <c r="I57" s="34"/>
      <c r="J57" s="34"/>
      <c r="K57" s="34"/>
      <c r="L57" s="34"/>
      <c r="M57" s="34"/>
      <c r="N57" s="118"/>
    </row>
    <row r="58" spans="2:15" x14ac:dyDescent="0.25">
      <c r="B58" s="35"/>
      <c r="C58" s="35"/>
      <c r="D58" s="35"/>
      <c r="E58" s="47"/>
      <c r="F58" s="47"/>
      <c r="G58" s="47"/>
      <c r="H58" s="47"/>
      <c r="I58" s="47"/>
      <c r="J58" s="55"/>
      <c r="K58" s="47"/>
      <c r="L58" s="47"/>
      <c r="M58" s="36"/>
      <c r="N58" s="35"/>
    </row>
    <row r="59" spans="2:15" x14ac:dyDescent="0.25">
      <c r="M59" s="53"/>
    </row>
    <row r="60" spans="2:15" x14ac:dyDescent="0.25">
      <c r="M60" s="54"/>
    </row>
  </sheetData>
  <mergeCells count="17"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  <mergeCell ref="N54:N55"/>
    <mergeCell ref="M56:N56"/>
    <mergeCell ref="I5:I6"/>
    <mergeCell ref="J5:J6"/>
    <mergeCell ref="K5:K6"/>
    <mergeCell ref="L5:L6"/>
    <mergeCell ref="M5:N5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  <ignoredErrors>
    <ignoredError sqref="D8:N8 D7:M7 D11:N11 D10:M10 D20:N20 D19:M19 D27:N27 D26:M26 D30:N30 D29:M29 D54:M54 D55:M55 D9:L9 D13:N17 D12:L12 N12 D18:L18 N18 D22:N22 D21:L21 N21 D24:N24 D23:L23 N23 D25:L25 N25 D28:L28 N28 D32:N32 D31:L31 N31 D34:N34 D33:L33 N33 D36:N38 D35:L35 N35 D40:N40 D39:L39 N39 D42:N42 D41:L41 N41 D44:N44 D43:L43 N43 D46:N50 D45:L45 N45 D52:N53 D51:L51 N51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A0FD2-075A-4472-B898-918D64A4546C}">
  <dimension ref="A1:P59"/>
  <sheetViews>
    <sheetView showGridLines="0" tabSelected="1" zoomScaleNormal="100" workbookViewId="0">
      <pane xSplit="2" topLeftCell="C1" activePane="topRight" state="frozen"/>
      <selection activeCell="B63" sqref="B63"/>
      <selection pane="topRight" activeCell="A4" sqref="A4:L4"/>
    </sheetView>
  </sheetViews>
  <sheetFormatPr baseColWidth="10" defaultColWidth="9.140625" defaultRowHeight="15" x14ac:dyDescent="0.25"/>
  <cols>
    <col min="1" max="1" width="72.42578125" style="125" customWidth="1"/>
    <col min="2" max="2" width="20" style="125" customWidth="1"/>
    <col min="3" max="3" width="16.42578125" style="125" bestFit="1" customWidth="1"/>
    <col min="4" max="4" width="17.42578125" style="125" bestFit="1" customWidth="1"/>
    <col min="5" max="5" width="15.28515625" style="125" bestFit="1" customWidth="1"/>
    <col min="6" max="8" width="17.42578125" style="125" bestFit="1" customWidth="1"/>
    <col min="9" max="10" width="21.140625" style="125" bestFit="1" customWidth="1"/>
    <col min="11" max="11" width="22" style="125" customWidth="1"/>
    <col min="12" max="12" width="18.28515625" style="125" bestFit="1" customWidth="1"/>
    <col min="13" max="13" width="12.42578125" style="125" bestFit="1" customWidth="1"/>
    <col min="14" max="15" width="9.140625" style="125"/>
    <col min="16" max="16" width="17.42578125" style="125" bestFit="1" customWidth="1"/>
    <col min="17" max="16384" width="9.140625" style="125"/>
  </cols>
  <sheetData>
    <row r="1" spans="1:13" x14ac:dyDescent="0.25">
      <c r="A1" s="124"/>
    </row>
    <row r="2" spans="1:13" x14ac:dyDescent="0.25">
      <c r="A2" s="180" t="s">
        <v>0</v>
      </c>
      <c r="B2" s="181"/>
      <c r="C2" s="181"/>
      <c r="D2" s="181"/>
      <c r="E2" s="181"/>
      <c r="F2" s="181"/>
      <c r="G2" s="181"/>
      <c r="H2" s="181"/>
      <c r="I2" s="181"/>
      <c r="J2" s="181"/>
      <c r="K2" s="181"/>
      <c r="L2" s="181"/>
    </row>
    <row r="3" spans="1:13" x14ac:dyDescent="0.25">
      <c r="A3" s="182" t="s">
        <v>348</v>
      </c>
      <c r="B3" s="181"/>
      <c r="C3" s="181"/>
      <c r="D3" s="181"/>
      <c r="E3" s="181"/>
      <c r="F3" s="181"/>
      <c r="G3" s="181"/>
      <c r="H3" s="181"/>
      <c r="I3" s="181"/>
      <c r="J3" s="181"/>
      <c r="K3" s="181"/>
      <c r="L3" s="181"/>
    </row>
    <row r="4" spans="1:13" x14ac:dyDescent="0.25">
      <c r="A4" s="180" t="s">
        <v>247</v>
      </c>
      <c r="B4" s="181"/>
      <c r="C4" s="181"/>
      <c r="D4" s="181"/>
      <c r="E4" s="181"/>
      <c r="F4" s="181"/>
      <c r="G4" s="181"/>
      <c r="H4" s="181"/>
      <c r="I4" s="181"/>
      <c r="J4" s="181"/>
      <c r="K4" s="181"/>
      <c r="L4" s="181"/>
    </row>
    <row r="5" spans="1:13" x14ac:dyDescent="0.25">
      <c r="A5" s="126"/>
    </row>
    <row r="6" spans="1:13" ht="15" customHeight="1" x14ac:dyDescent="0.25">
      <c r="A6" s="173" t="s">
        <v>2</v>
      </c>
      <c r="B6" s="174" t="s">
        <v>3</v>
      </c>
      <c r="C6" s="166" t="s">
        <v>4</v>
      </c>
      <c r="D6" s="166" t="s">
        <v>5</v>
      </c>
      <c r="E6" s="166" t="s">
        <v>6</v>
      </c>
      <c r="F6" s="175" t="s">
        <v>7</v>
      </c>
      <c r="G6" s="166" t="s">
        <v>8</v>
      </c>
      <c r="H6" s="164" t="s">
        <v>9</v>
      </c>
      <c r="I6" s="166" t="s">
        <v>11</v>
      </c>
      <c r="J6" s="166" t="s">
        <v>10</v>
      </c>
      <c r="K6" s="166" t="s">
        <v>12</v>
      </c>
      <c r="L6" s="168" t="s">
        <v>13</v>
      </c>
      <c r="M6" s="169"/>
    </row>
    <row r="7" spans="1:13" x14ac:dyDescent="0.25">
      <c r="A7" s="173"/>
      <c r="B7" s="174"/>
      <c r="C7" s="167"/>
      <c r="D7" s="167"/>
      <c r="E7" s="167"/>
      <c r="F7" s="176"/>
      <c r="G7" s="167"/>
      <c r="H7" s="165"/>
      <c r="I7" s="167"/>
      <c r="J7" s="167"/>
      <c r="K7" s="167"/>
      <c r="L7" s="18" t="s">
        <v>14</v>
      </c>
      <c r="M7" s="78" t="s">
        <v>15</v>
      </c>
    </row>
    <row r="8" spans="1:13" x14ac:dyDescent="0.25">
      <c r="A8" s="127" t="s">
        <v>16</v>
      </c>
      <c r="B8" s="132" t="s">
        <v>79</v>
      </c>
      <c r="C8" s="136" t="s">
        <v>223</v>
      </c>
      <c r="D8" s="135" t="s">
        <v>224</v>
      </c>
      <c r="E8" s="136" t="s">
        <v>225</v>
      </c>
      <c r="F8" s="135" t="s">
        <v>226</v>
      </c>
      <c r="G8" s="136" t="s">
        <v>227</v>
      </c>
      <c r="H8" s="135" t="s">
        <v>228</v>
      </c>
      <c r="I8" s="136" t="s">
        <v>229</v>
      </c>
      <c r="J8" s="135" t="s">
        <v>230</v>
      </c>
      <c r="K8" s="136" t="s">
        <v>231</v>
      </c>
      <c r="L8" s="157">
        <f>+L9</f>
        <v>158466430470.38</v>
      </c>
      <c r="M8" s="142">
        <v>0.76710077010565703</v>
      </c>
    </row>
    <row r="9" spans="1:13" x14ac:dyDescent="0.25">
      <c r="A9" s="128" t="s">
        <v>18</v>
      </c>
      <c r="B9" s="133" t="s">
        <v>79</v>
      </c>
      <c r="C9" s="137" t="s">
        <v>223</v>
      </c>
      <c r="D9" s="129" t="s">
        <v>224</v>
      </c>
      <c r="E9" s="137" t="s">
        <v>225</v>
      </c>
      <c r="F9" s="129" t="s">
        <v>226</v>
      </c>
      <c r="G9" s="137" t="s">
        <v>227</v>
      </c>
      <c r="H9" s="129" t="s">
        <v>228</v>
      </c>
      <c r="I9" s="137" t="s">
        <v>229</v>
      </c>
      <c r="J9" s="129" t="s">
        <v>230</v>
      </c>
      <c r="K9" s="137" t="s">
        <v>231</v>
      </c>
      <c r="L9" s="149">
        <f>+L10</f>
        <v>158466430470.38</v>
      </c>
      <c r="M9" s="143"/>
    </row>
    <row r="10" spans="1:13" s="130" customFormat="1" ht="15.75" customHeight="1" x14ac:dyDescent="0.25">
      <c r="A10" s="130" t="s">
        <v>19</v>
      </c>
      <c r="B10" s="134" t="s">
        <v>20</v>
      </c>
      <c r="C10" s="138" t="s">
        <v>223</v>
      </c>
      <c r="D10" s="131" t="s">
        <v>224</v>
      </c>
      <c r="E10" s="138" t="s">
        <v>225</v>
      </c>
      <c r="F10" s="131" t="s">
        <v>226</v>
      </c>
      <c r="G10" s="138" t="s">
        <v>227</v>
      </c>
      <c r="H10" s="131" t="s">
        <v>228</v>
      </c>
      <c r="I10" s="138" t="s">
        <v>229</v>
      </c>
      <c r="J10" s="131" t="s">
        <v>230</v>
      </c>
      <c r="K10" s="138" t="s">
        <v>231</v>
      </c>
      <c r="L10" s="155">
        <v>158466430470.38</v>
      </c>
      <c r="M10" s="144"/>
    </row>
    <row r="11" spans="1:13" x14ac:dyDescent="0.25">
      <c r="A11" s="127" t="s">
        <v>21</v>
      </c>
      <c r="B11" s="132" t="s">
        <v>79</v>
      </c>
      <c r="C11" s="139" t="s">
        <v>239</v>
      </c>
      <c r="D11" s="135" t="s">
        <v>232</v>
      </c>
      <c r="E11" s="139" t="s">
        <v>79</v>
      </c>
      <c r="F11" s="135" t="s">
        <v>233</v>
      </c>
      <c r="G11" s="139" t="s">
        <v>248</v>
      </c>
      <c r="H11" s="135" t="s">
        <v>249</v>
      </c>
      <c r="I11" s="139" t="s">
        <v>250</v>
      </c>
      <c r="J11" s="135" t="s">
        <v>246</v>
      </c>
      <c r="K11" s="139" t="s">
        <v>251</v>
      </c>
      <c r="L11" s="157">
        <f>+L12+L14+L16+L18+L20</f>
        <v>2971460750.8199997</v>
      </c>
      <c r="M11" s="145">
        <v>1.4384181075617876E-2</v>
      </c>
    </row>
    <row r="12" spans="1:13" x14ac:dyDescent="0.25">
      <c r="A12" s="128" t="s">
        <v>99</v>
      </c>
      <c r="B12" s="133" t="s">
        <v>79</v>
      </c>
      <c r="C12" s="137" t="s">
        <v>79</v>
      </c>
      <c r="D12" s="129" t="s">
        <v>232</v>
      </c>
      <c r="E12" s="137" t="s">
        <v>79</v>
      </c>
      <c r="F12" s="129" t="s">
        <v>233</v>
      </c>
      <c r="G12" s="137" t="s">
        <v>234</v>
      </c>
      <c r="H12" s="129" t="s">
        <v>235</v>
      </c>
      <c r="I12" s="137" t="s">
        <v>236</v>
      </c>
      <c r="J12" s="129" t="s">
        <v>79</v>
      </c>
      <c r="K12" s="137" t="s">
        <v>237</v>
      </c>
      <c r="L12" s="156">
        <f>+L13</f>
        <v>2432086428.9499998</v>
      </c>
      <c r="M12" s="143"/>
    </row>
    <row r="13" spans="1:13" s="130" customFormat="1" x14ac:dyDescent="0.25">
      <c r="A13" s="130" t="s">
        <v>22</v>
      </c>
      <c r="B13" s="134" t="s">
        <v>23</v>
      </c>
      <c r="C13" s="138" t="s">
        <v>79</v>
      </c>
      <c r="D13" s="131" t="s">
        <v>232</v>
      </c>
      <c r="E13" s="138" t="s">
        <v>79</v>
      </c>
      <c r="F13" s="131" t="s">
        <v>233</v>
      </c>
      <c r="G13" s="138" t="s">
        <v>234</v>
      </c>
      <c r="H13" s="131" t="s">
        <v>235</v>
      </c>
      <c r="I13" s="138" t="s">
        <v>236</v>
      </c>
      <c r="J13" s="131" t="s">
        <v>79</v>
      </c>
      <c r="K13" s="138" t="s">
        <v>237</v>
      </c>
      <c r="L13" s="153">
        <v>2432086428.9499998</v>
      </c>
      <c r="M13" s="144"/>
    </row>
    <row r="14" spans="1:13" x14ac:dyDescent="0.25">
      <c r="A14" s="128" t="s">
        <v>238</v>
      </c>
      <c r="B14" s="133" t="s">
        <v>79</v>
      </c>
      <c r="C14" s="137" t="s">
        <v>239</v>
      </c>
      <c r="D14" s="129" t="s">
        <v>79</v>
      </c>
      <c r="E14" s="137" t="s">
        <v>79</v>
      </c>
      <c r="F14" s="129" t="s">
        <v>79</v>
      </c>
      <c r="G14" s="137" t="s">
        <v>79</v>
      </c>
      <c r="H14" s="129" t="s">
        <v>79</v>
      </c>
      <c r="I14" s="137" t="s">
        <v>79</v>
      </c>
      <c r="J14" s="129" t="s">
        <v>79</v>
      </c>
      <c r="K14" s="137" t="s">
        <v>79</v>
      </c>
      <c r="L14" s="149" t="str">
        <f>+L15</f>
        <v>2,858,795.02</v>
      </c>
      <c r="M14" s="143"/>
    </row>
    <row r="15" spans="1:13" s="130" customFormat="1" x14ac:dyDescent="0.25">
      <c r="A15" s="130" t="s">
        <v>22</v>
      </c>
      <c r="B15" s="134" t="s">
        <v>25</v>
      </c>
      <c r="C15" s="138" t="s">
        <v>239</v>
      </c>
      <c r="D15" s="131" t="s">
        <v>79</v>
      </c>
      <c r="E15" s="138" t="s">
        <v>79</v>
      </c>
      <c r="F15" s="131" t="s">
        <v>79</v>
      </c>
      <c r="G15" s="138" t="s">
        <v>79</v>
      </c>
      <c r="H15" s="131" t="s">
        <v>79</v>
      </c>
      <c r="I15" s="138" t="s">
        <v>79</v>
      </c>
      <c r="J15" s="131" t="s">
        <v>79</v>
      </c>
      <c r="K15" s="138" t="s">
        <v>79</v>
      </c>
      <c r="L15" s="131" t="s">
        <v>239</v>
      </c>
      <c r="M15" s="144"/>
    </row>
    <row r="16" spans="1:13" x14ac:dyDescent="0.25">
      <c r="A16" s="128" t="s">
        <v>240</v>
      </c>
      <c r="B16" s="133" t="s">
        <v>79</v>
      </c>
      <c r="C16" s="137" t="s">
        <v>79</v>
      </c>
      <c r="D16" s="129" t="s">
        <v>79</v>
      </c>
      <c r="E16" s="137" t="s">
        <v>79</v>
      </c>
      <c r="F16" s="129" t="s">
        <v>79</v>
      </c>
      <c r="G16" s="137" t="s">
        <v>241</v>
      </c>
      <c r="H16" s="129" t="s">
        <v>79</v>
      </c>
      <c r="I16" s="137" t="s">
        <v>242</v>
      </c>
      <c r="J16" s="129" t="s">
        <v>79</v>
      </c>
      <c r="K16" s="137" t="s">
        <v>243</v>
      </c>
      <c r="L16" s="149" t="str">
        <f>+L17</f>
        <v>411,471,097.98</v>
      </c>
      <c r="M16" s="143"/>
    </row>
    <row r="17" spans="1:16" s="130" customFormat="1" x14ac:dyDescent="0.25">
      <c r="A17" s="130" t="s">
        <v>22</v>
      </c>
      <c r="B17" s="134" t="s">
        <v>25</v>
      </c>
      <c r="C17" s="138" t="s">
        <v>79</v>
      </c>
      <c r="D17" s="131" t="s">
        <v>79</v>
      </c>
      <c r="E17" s="138" t="s">
        <v>79</v>
      </c>
      <c r="F17" s="131" t="s">
        <v>79</v>
      </c>
      <c r="G17" s="138" t="s">
        <v>241</v>
      </c>
      <c r="H17" s="131" t="s">
        <v>79</v>
      </c>
      <c r="I17" s="138" t="s">
        <v>242</v>
      </c>
      <c r="J17" s="131" t="s">
        <v>79</v>
      </c>
      <c r="K17" s="138" t="s">
        <v>243</v>
      </c>
      <c r="L17" s="152" t="s">
        <v>244</v>
      </c>
      <c r="M17" s="144"/>
    </row>
    <row r="18" spans="1:16" x14ac:dyDescent="0.25">
      <c r="A18" s="128" t="s">
        <v>104</v>
      </c>
      <c r="B18" s="133" t="s">
        <v>79</v>
      </c>
      <c r="C18" s="137" t="s">
        <v>79</v>
      </c>
      <c r="D18" s="129" t="s">
        <v>79</v>
      </c>
      <c r="E18" s="137" t="s">
        <v>79</v>
      </c>
      <c r="F18" s="129" t="s">
        <v>79</v>
      </c>
      <c r="G18" s="137" t="s">
        <v>79</v>
      </c>
      <c r="H18" s="129" t="s">
        <v>245</v>
      </c>
      <c r="I18" s="137" t="s">
        <v>79</v>
      </c>
      <c r="J18" s="129" t="s">
        <v>79</v>
      </c>
      <c r="K18" s="137" t="s">
        <v>79</v>
      </c>
      <c r="L18" s="129" t="s">
        <v>245</v>
      </c>
      <c r="M18" s="143"/>
    </row>
    <row r="19" spans="1:16" s="130" customFormat="1" x14ac:dyDescent="0.25">
      <c r="A19" s="130" t="s">
        <v>22</v>
      </c>
      <c r="B19" s="134" t="s">
        <v>23</v>
      </c>
      <c r="C19" s="138" t="s">
        <v>79</v>
      </c>
      <c r="D19" s="131" t="s">
        <v>79</v>
      </c>
      <c r="E19" s="138" t="s">
        <v>79</v>
      </c>
      <c r="F19" s="131" t="s">
        <v>79</v>
      </c>
      <c r="G19" s="138" t="s">
        <v>79</v>
      </c>
      <c r="H19" s="131" t="s">
        <v>245</v>
      </c>
      <c r="I19" s="138" t="s">
        <v>79</v>
      </c>
      <c r="J19" s="131" t="s">
        <v>79</v>
      </c>
      <c r="K19" s="138" t="s">
        <v>79</v>
      </c>
      <c r="L19" s="131" t="s">
        <v>245</v>
      </c>
      <c r="M19" s="144"/>
    </row>
    <row r="20" spans="1:16" x14ac:dyDescent="0.25">
      <c r="A20" s="128" t="s">
        <v>106</v>
      </c>
      <c r="B20" s="133" t="s">
        <v>79</v>
      </c>
      <c r="C20" s="137" t="s">
        <v>79</v>
      </c>
      <c r="D20" s="129" t="s">
        <v>79</v>
      </c>
      <c r="E20" s="137" t="s">
        <v>79</v>
      </c>
      <c r="F20" s="129" t="s">
        <v>79</v>
      </c>
      <c r="G20" s="137" t="s">
        <v>79</v>
      </c>
      <c r="H20" s="129" t="s">
        <v>79</v>
      </c>
      <c r="I20" s="137" t="s">
        <v>79</v>
      </c>
      <c r="J20" s="129" t="s">
        <v>246</v>
      </c>
      <c r="K20" s="137" t="s">
        <v>79</v>
      </c>
      <c r="L20" s="129" t="s">
        <v>246</v>
      </c>
      <c r="M20" s="143"/>
    </row>
    <row r="21" spans="1:16" s="130" customFormat="1" x14ac:dyDescent="0.25">
      <c r="A21" s="130" t="s">
        <v>22</v>
      </c>
      <c r="B21" s="134" t="s">
        <v>23</v>
      </c>
      <c r="C21" s="138" t="s">
        <v>79</v>
      </c>
      <c r="D21" s="131" t="s">
        <v>79</v>
      </c>
      <c r="E21" s="138" t="s">
        <v>79</v>
      </c>
      <c r="F21" s="131" t="s">
        <v>79</v>
      </c>
      <c r="G21" s="138" t="s">
        <v>79</v>
      </c>
      <c r="H21" s="131" t="s">
        <v>79</v>
      </c>
      <c r="I21" s="138" t="s">
        <v>79</v>
      </c>
      <c r="J21" s="131" t="s">
        <v>246</v>
      </c>
      <c r="K21" s="138" t="s">
        <v>79</v>
      </c>
      <c r="L21" s="152">
        <v>10076723.16</v>
      </c>
      <c r="M21" s="144"/>
    </row>
    <row r="22" spans="1:16" x14ac:dyDescent="0.25">
      <c r="A22" s="127" t="s">
        <v>32</v>
      </c>
      <c r="B22" s="132" t="s">
        <v>79</v>
      </c>
      <c r="C22" s="139" t="s">
        <v>79</v>
      </c>
      <c r="D22" s="135" t="s">
        <v>252</v>
      </c>
      <c r="E22" s="139" t="s">
        <v>253</v>
      </c>
      <c r="F22" s="135" t="s">
        <v>254</v>
      </c>
      <c r="G22" s="139" t="s">
        <v>255</v>
      </c>
      <c r="H22" s="135" t="s">
        <v>256</v>
      </c>
      <c r="I22" s="139" t="s">
        <v>257</v>
      </c>
      <c r="J22" s="135" t="s">
        <v>258</v>
      </c>
      <c r="K22" s="139" t="s">
        <v>259</v>
      </c>
      <c r="L22" s="158">
        <f>+L23+L25+L27</f>
        <v>11419930559.269999</v>
      </c>
      <c r="M22" s="145">
        <v>5.5281345711933466E-2</v>
      </c>
    </row>
    <row r="23" spans="1:16" x14ac:dyDescent="0.25">
      <c r="A23" s="128" t="s">
        <v>33</v>
      </c>
      <c r="B23" s="133" t="s">
        <v>79</v>
      </c>
      <c r="C23" s="137" t="s">
        <v>79</v>
      </c>
      <c r="D23" s="129" t="s">
        <v>260</v>
      </c>
      <c r="E23" s="137" t="s">
        <v>79</v>
      </c>
      <c r="F23" s="129" t="s">
        <v>261</v>
      </c>
      <c r="G23" s="137" t="s">
        <v>262</v>
      </c>
      <c r="H23" s="129" t="s">
        <v>263</v>
      </c>
      <c r="I23" s="137" t="s">
        <v>264</v>
      </c>
      <c r="J23" s="129" t="s">
        <v>265</v>
      </c>
      <c r="K23" s="137" t="s">
        <v>266</v>
      </c>
      <c r="L23" s="156" t="str">
        <f>+L24</f>
        <v>3,766,323,060.54</v>
      </c>
      <c r="M23" s="143"/>
    </row>
    <row r="24" spans="1:16" s="130" customFormat="1" x14ac:dyDescent="0.25">
      <c r="A24" s="130" t="s">
        <v>34</v>
      </c>
      <c r="B24" s="134" t="s">
        <v>35</v>
      </c>
      <c r="C24" s="138" t="s">
        <v>79</v>
      </c>
      <c r="D24" s="131" t="s">
        <v>260</v>
      </c>
      <c r="E24" s="138" t="s">
        <v>79</v>
      </c>
      <c r="F24" s="131" t="s">
        <v>261</v>
      </c>
      <c r="G24" s="138" t="s">
        <v>262</v>
      </c>
      <c r="H24" s="131" t="s">
        <v>263</v>
      </c>
      <c r="I24" s="138" t="s">
        <v>264</v>
      </c>
      <c r="J24" s="131" t="s">
        <v>265</v>
      </c>
      <c r="K24" s="138" t="s">
        <v>266</v>
      </c>
      <c r="L24" s="153" t="s">
        <v>267</v>
      </c>
      <c r="M24" s="144"/>
    </row>
    <row r="25" spans="1:16" x14ac:dyDescent="0.25">
      <c r="A25" s="128" t="s">
        <v>36</v>
      </c>
      <c r="B25" s="133" t="s">
        <v>79</v>
      </c>
      <c r="C25" s="137" t="s">
        <v>79</v>
      </c>
      <c r="D25" s="129" t="s">
        <v>268</v>
      </c>
      <c r="E25" s="137" t="s">
        <v>79</v>
      </c>
      <c r="F25" s="129" t="s">
        <v>269</v>
      </c>
      <c r="G25" s="137" t="s">
        <v>270</v>
      </c>
      <c r="H25" s="129" t="s">
        <v>271</v>
      </c>
      <c r="I25" s="137" t="s">
        <v>272</v>
      </c>
      <c r="J25" s="129" t="s">
        <v>273</v>
      </c>
      <c r="K25" s="137" t="s">
        <v>274</v>
      </c>
      <c r="L25" s="156">
        <f>+L26</f>
        <v>6419669342.3299999</v>
      </c>
      <c r="M25" s="143"/>
    </row>
    <row r="26" spans="1:16" s="130" customFormat="1" x14ac:dyDescent="0.25">
      <c r="A26" s="130" t="s">
        <v>34</v>
      </c>
      <c r="B26" s="134" t="s">
        <v>35</v>
      </c>
      <c r="C26" s="138" t="s">
        <v>79</v>
      </c>
      <c r="D26" s="131" t="s">
        <v>268</v>
      </c>
      <c r="E26" s="138" t="s">
        <v>79</v>
      </c>
      <c r="F26" s="131" t="s">
        <v>269</v>
      </c>
      <c r="G26" s="138" t="s">
        <v>270</v>
      </c>
      <c r="H26" s="131" t="s">
        <v>271</v>
      </c>
      <c r="I26" s="138" t="s">
        <v>272</v>
      </c>
      <c r="J26" s="131" t="s">
        <v>273</v>
      </c>
      <c r="K26" s="138" t="s">
        <v>274</v>
      </c>
      <c r="L26" s="153">
        <v>6419669342.3299999</v>
      </c>
      <c r="M26" s="144"/>
    </row>
    <row r="27" spans="1:16" x14ac:dyDescent="0.25">
      <c r="A27" s="128" t="s">
        <v>134</v>
      </c>
      <c r="B27" s="133" t="s">
        <v>79</v>
      </c>
      <c r="C27" s="137" t="s">
        <v>79</v>
      </c>
      <c r="D27" s="129" t="s">
        <v>275</v>
      </c>
      <c r="E27" s="137" t="s">
        <v>253</v>
      </c>
      <c r="F27" s="129" t="s">
        <v>79</v>
      </c>
      <c r="G27" s="137" t="s">
        <v>276</v>
      </c>
      <c r="H27" s="129" t="s">
        <v>277</v>
      </c>
      <c r="I27" s="137" t="s">
        <v>278</v>
      </c>
      <c r="J27" s="129" t="s">
        <v>279</v>
      </c>
      <c r="K27" s="137" t="s">
        <v>280</v>
      </c>
      <c r="L27" s="149" t="str">
        <f>+L28</f>
        <v>1,233,938,156.40</v>
      </c>
      <c r="M27" s="143"/>
    </row>
    <row r="28" spans="1:16" s="130" customFormat="1" x14ac:dyDescent="0.25">
      <c r="A28" s="130" t="s">
        <v>34</v>
      </c>
      <c r="B28" s="134" t="s">
        <v>38</v>
      </c>
      <c r="C28" s="138" t="s">
        <v>79</v>
      </c>
      <c r="D28" s="131" t="s">
        <v>275</v>
      </c>
      <c r="E28" s="138" t="s">
        <v>253</v>
      </c>
      <c r="F28" s="131" t="s">
        <v>79</v>
      </c>
      <c r="G28" s="138" t="s">
        <v>276</v>
      </c>
      <c r="H28" s="131" t="s">
        <v>277</v>
      </c>
      <c r="I28" s="138" t="s">
        <v>278</v>
      </c>
      <c r="J28" s="131" t="s">
        <v>279</v>
      </c>
      <c r="K28" s="138" t="s">
        <v>280</v>
      </c>
      <c r="L28" s="152" t="s">
        <v>281</v>
      </c>
      <c r="M28" s="144"/>
    </row>
    <row r="29" spans="1:16" x14ac:dyDescent="0.25">
      <c r="A29" s="151" t="s">
        <v>349</v>
      </c>
      <c r="B29" s="132" t="s">
        <v>79</v>
      </c>
      <c r="C29" s="139" t="s">
        <v>79</v>
      </c>
      <c r="D29" s="135" t="s">
        <v>79</v>
      </c>
      <c r="E29" s="139" t="s">
        <v>79</v>
      </c>
      <c r="F29" s="135" t="s">
        <v>79</v>
      </c>
      <c r="G29" s="139" t="s">
        <v>282</v>
      </c>
      <c r="H29" s="135" t="s">
        <v>79</v>
      </c>
      <c r="I29" s="139" t="s">
        <v>283</v>
      </c>
      <c r="J29" s="135" t="s">
        <v>79</v>
      </c>
      <c r="K29" s="139" t="s">
        <v>283</v>
      </c>
      <c r="L29" s="135" t="s">
        <v>284</v>
      </c>
      <c r="M29" s="145">
        <v>2.4766986670604623E-3</v>
      </c>
      <c r="P29" s="159"/>
    </row>
    <row r="30" spans="1:16" x14ac:dyDescent="0.25">
      <c r="A30" s="150" t="s">
        <v>220</v>
      </c>
      <c r="B30" s="133" t="s">
        <v>79</v>
      </c>
      <c r="C30" s="137" t="s">
        <v>79</v>
      </c>
      <c r="D30" s="129" t="s">
        <v>79</v>
      </c>
      <c r="E30" s="137" t="s">
        <v>79</v>
      </c>
      <c r="F30" s="129" t="s">
        <v>79</v>
      </c>
      <c r="G30" s="137" t="s">
        <v>282</v>
      </c>
      <c r="H30" s="129" t="s">
        <v>79</v>
      </c>
      <c r="I30" s="137" t="s">
        <v>283</v>
      </c>
      <c r="J30" s="129" t="s">
        <v>79</v>
      </c>
      <c r="K30" s="137" t="s">
        <v>283</v>
      </c>
      <c r="L30" s="149">
        <v>511632385.75</v>
      </c>
      <c r="M30" s="143"/>
    </row>
    <row r="31" spans="1:16" s="130" customFormat="1" ht="30" x14ac:dyDescent="0.25">
      <c r="A31" s="130" t="s">
        <v>146</v>
      </c>
      <c r="B31" s="134" t="s">
        <v>38</v>
      </c>
      <c r="C31" s="138" t="s">
        <v>79</v>
      </c>
      <c r="D31" s="131" t="s">
        <v>79</v>
      </c>
      <c r="E31" s="138" t="s">
        <v>79</v>
      </c>
      <c r="F31" s="131" t="s">
        <v>79</v>
      </c>
      <c r="G31" s="138" t="s">
        <v>282</v>
      </c>
      <c r="H31" s="131" t="s">
        <v>79</v>
      </c>
      <c r="I31" s="138" t="s">
        <v>283</v>
      </c>
      <c r="J31" s="131" t="s">
        <v>79</v>
      </c>
      <c r="K31" s="138" t="s">
        <v>283</v>
      </c>
      <c r="L31" s="152">
        <v>511632385.7471</v>
      </c>
      <c r="M31" s="144"/>
    </row>
    <row r="32" spans="1:16" x14ac:dyDescent="0.25">
      <c r="A32" s="127" t="s">
        <v>39</v>
      </c>
      <c r="B32" s="132" t="s">
        <v>79</v>
      </c>
      <c r="C32" s="139" t="s">
        <v>285</v>
      </c>
      <c r="D32" s="135" t="s">
        <v>286</v>
      </c>
      <c r="E32" s="139" t="s">
        <v>287</v>
      </c>
      <c r="F32" s="135" t="s">
        <v>288</v>
      </c>
      <c r="G32" s="139" t="s">
        <v>289</v>
      </c>
      <c r="H32" s="135" t="s">
        <v>290</v>
      </c>
      <c r="I32" s="139" t="s">
        <v>79</v>
      </c>
      <c r="J32" s="135" t="s">
        <v>79</v>
      </c>
      <c r="K32" s="139" t="s">
        <v>291</v>
      </c>
      <c r="L32" s="158">
        <f>+L33+L35+L37+L39+L41+L43+L45+L47+L49+L51+L53+L55</f>
        <v>33208920730.410206</v>
      </c>
      <c r="M32" s="145">
        <v>0.16075700443973118</v>
      </c>
    </row>
    <row r="33" spans="1:13" x14ac:dyDescent="0.25">
      <c r="A33" s="128" t="s">
        <v>40</v>
      </c>
      <c r="B33" s="133" t="s">
        <v>79</v>
      </c>
      <c r="C33" s="137" t="s">
        <v>79</v>
      </c>
      <c r="D33" s="149">
        <v>3649598614.6199999</v>
      </c>
      <c r="E33" s="137" t="s">
        <v>79</v>
      </c>
      <c r="F33" s="129" t="s">
        <v>293</v>
      </c>
      <c r="G33" s="137" t="s">
        <v>294</v>
      </c>
      <c r="H33" s="129" t="s">
        <v>295</v>
      </c>
      <c r="I33" s="137" t="s">
        <v>79</v>
      </c>
      <c r="J33" s="129" t="s">
        <v>79</v>
      </c>
      <c r="K33" s="137" t="s">
        <v>296</v>
      </c>
      <c r="L33" s="156" t="str">
        <f>+L34</f>
        <v>13,391,906,131.51</v>
      </c>
      <c r="M33" s="143"/>
    </row>
    <row r="34" spans="1:13" s="130" customFormat="1" x14ac:dyDescent="0.25">
      <c r="A34" s="130" t="s">
        <v>45</v>
      </c>
      <c r="B34" s="134" t="s">
        <v>42</v>
      </c>
      <c r="C34" s="138" t="s">
        <v>79</v>
      </c>
      <c r="D34" s="131" t="s">
        <v>292</v>
      </c>
      <c r="E34" s="138" t="s">
        <v>79</v>
      </c>
      <c r="F34" s="131" t="s">
        <v>293</v>
      </c>
      <c r="G34" s="138" t="s">
        <v>294</v>
      </c>
      <c r="H34" s="131" t="s">
        <v>295</v>
      </c>
      <c r="I34" s="138" t="s">
        <v>79</v>
      </c>
      <c r="J34" s="131" t="s">
        <v>79</v>
      </c>
      <c r="K34" s="138" t="s">
        <v>296</v>
      </c>
      <c r="L34" s="153" t="s">
        <v>297</v>
      </c>
      <c r="M34" s="144"/>
    </row>
    <row r="35" spans="1:13" x14ac:dyDescent="0.25">
      <c r="A35" s="128" t="s">
        <v>43</v>
      </c>
      <c r="B35" s="133" t="s">
        <v>79</v>
      </c>
      <c r="C35" s="137" t="s">
        <v>79</v>
      </c>
      <c r="D35" s="129" t="s">
        <v>298</v>
      </c>
      <c r="E35" s="137" t="s">
        <v>79</v>
      </c>
      <c r="F35" s="129" t="s">
        <v>299</v>
      </c>
      <c r="G35" s="137" t="s">
        <v>299</v>
      </c>
      <c r="H35" s="129" t="s">
        <v>300</v>
      </c>
      <c r="I35" s="137" t="s">
        <v>79</v>
      </c>
      <c r="J35" s="129" t="s">
        <v>79</v>
      </c>
      <c r="K35" s="137" t="s">
        <v>301</v>
      </c>
      <c r="L35" s="156">
        <f>+L36</f>
        <v>7131883663.8554001</v>
      </c>
      <c r="M35" s="143"/>
    </row>
    <row r="36" spans="1:13" s="130" customFormat="1" x14ac:dyDescent="0.25">
      <c r="A36" s="130" t="s">
        <v>45</v>
      </c>
      <c r="B36" s="134" t="s">
        <v>42</v>
      </c>
      <c r="C36" s="138" t="s">
        <v>79</v>
      </c>
      <c r="D36" s="131" t="s">
        <v>298</v>
      </c>
      <c r="E36" s="138" t="s">
        <v>79</v>
      </c>
      <c r="F36" s="131" t="s">
        <v>299</v>
      </c>
      <c r="G36" s="138" t="s">
        <v>299</v>
      </c>
      <c r="H36" s="131" t="s">
        <v>300</v>
      </c>
      <c r="I36" s="138" t="s">
        <v>79</v>
      </c>
      <c r="J36" s="131" t="s">
        <v>79</v>
      </c>
      <c r="K36" s="138" t="s">
        <v>301</v>
      </c>
      <c r="L36" s="153">
        <v>7131883663.8554001</v>
      </c>
      <c r="M36" s="144"/>
    </row>
    <row r="37" spans="1:13" x14ac:dyDescent="0.25">
      <c r="A37" s="150" t="s">
        <v>221</v>
      </c>
      <c r="B37" s="133" t="s">
        <v>79</v>
      </c>
      <c r="C37" s="137" t="s">
        <v>79</v>
      </c>
      <c r="D37" s="129" t="s">
        <v>79</v>
      </c>
      <c r="E37" s="137" t="s">
        <v>79</v>
      </c>
      <c r="F37" s="129" t="s">
        <v>79</v>
      </c>
      <c r="G37" s="137" t="s">
        <v>302</v>
      </c>
      <c r="H37" s="129" t="s">
        <v>303</v>
      </c>
      <c r="I37" s="137" t="s">
        <v>79</v>
      </c>
      <c r="J37" s="129" t="s">
        <v>79</v>
      </c>
      <c r="K37" s="137" t="s">
        <v>79</v>
      </c>
      <c r="L37" s="156">
        <f>+L38</f>
        <v>547741121.16479993</v>
      </c>
      <c r="M37" s="143"/>
    </row>
    <row r="38" spans="1:13" s="130" customFormat="1" x14ac:dyDescent="0.25">
      <c r="A38" s="130" t="s">
        <v>45</v>
      </c>
      <c r="B38" s="134" t="s">
        <v>42</v>
      </c>
      <c r="C38" s="138" t="s">
        <v>79</v>
      </c>
      <c r="D38" s="131" t="s">
        <v>79</v>
      </c>
      <c r="E38" s="138" t="s">
        <v>79</v>
      </c>
      <c r="F38" s="131" t="s">
        <v>79</v>
      </c>
      <c r="G38" s="138" t="s">
        <v>302</v>
      </c>
      <c r="H38" s="131" t="s">
        <v>303</v>
      </c>
      <c r="I38" s="138" t="s">
        <v>79</v>
      </c>
      <c r="J38" s="131" t="s">
        <v>79</v>
      </c>
      <c r="K38" s="138" t="s">
        <v>79</v>
      </c>
      <c r="L38" s="153">
        <v>547741121.16479993</v>
      </c>
      <c r="M38" s="144"/>
    </row>
    <row r="39" spans="1:13" x14ac:dyDescent="0.25">
      <c r="A39" s="128" t="s">
        <v>170</v>
      </c>
      <c r="B39" s="133" t="s">
        <v>79</v>
      </c>
      <c r="C39" s="137" t="s">
        <v>304</v>
      </c>
      <c r="D39" s="129" t="s">
        <v>79</v>
      </c>
      <c r="E39" s="137" t="s">
        <v>79</v>
      </c>
      <c r="F39" s="129" t="s">
        <v>79</v>
      </c>
      <c r="G39" s="137" t="s">
        <v>305</v>
      </c>
      <c r="H39" s="129" t="s">
        <v>79</v>
      </c>
      <c r="I39" s="137" t="s">
        <v>79</v>
      </c>
      <c r="J39" s="129" t="s">
        <v>79</v>
      </c>
      <c r="K39" s="137" t="s">
        <v>79</v>
      </c>
      <c r="L39" s="156">
        <f>+L40</f>
        <v>160453691.15000001</v>
      </c>
      <c r="M39" s="143"/>
    </row>
    <row r="40" spans="1:13" s="130" customFormat="1" x14ac:dyDescent="0.25">
      <c r="A40" s="130" t="s">
        <v>45</v>
      </c>
      <c r="B40" s="134" t="s">
        <v>42</v>
      </c>
      <c r="C40" s="138" t="s">
        <v>304</v>
      </c>
      <c r="D40" s="131" t="s">
        <v>79</v>
      </c>
      <c r="E40" s="138" t="s">
        <v>79</v>
      </c>
      <c r="F40" s="131" t="s">
        <v>79</v>
      </c>
      <c r="G40" s="138" t="s">
        <v>305</v>
      </c>
      <c r="H40" s="131" t="s">
        <v>79</v>
      </c>
      <c r="I40" s="138" t="s">
        <v>79</v>
      </c>
      <c r="J40" s="131" t="s">
        <v>79</v>
      </c>
      <c r="K40" s="138" t="s">
        <v>79</v>
      </c>
      <c r="L40" s="153">
        <v>160453691.15000001</v>
      </c>
      <c r="M40" s="144"/>
    </row>
    <row r="41" spans="1:13" x14ac:dyDescent="0.25">
      <c r="A41" s="150" t="s">
        <v>44</v>
      </c>
      <c r="B41" s="133" t="s">
        <v>79</v>
      </c>
      <c r="C41" s="137" t="s">
        <v>79</v>
      </c>
      <c r="D41" s="129" t="s">
        <v>79</v>
      </c>
      <c r="E41" s="137" t="s">
        <v>79</v>
      </c>
      <c r="F41" s="129" t="s">
        <v>79</v>
      </c>
      <c r="G41" s="137" t="s">
        <v>306</v>
      </c>
      <c r="H41" s="129" t="s">
        <v>79</v>
      </c>
      <c r="I41" s="137" t="s">
        <v>79</v>
      </c>
      <c r="J41" s="129" t="s">
        <v>79</v>
      </c>
      <c r="K41" s="137" t="s">
        <v>307</v>
      </c>
      <c r="L41" s="156">
        <f>+L42</f>
        <v>324247685.31999999</v>
      </c>
      <c r="M41" s="143"/>
    </row>
    <row r="42" spans="1:13" s="130" customFormat="1" x14ac:dyDescent="0.25">
      <c r="A42" s="130" t="s">
        <v>45</v>
      </c>
      <c r="B42" s="134" t="s">
        <v>42</v>
      </c>
      <c r="C42" s="138" t="s">
        <v>79</v>
      </c>
      <c r="D42" s="131" t="s">
        <v>79</v>
      </c>
      <c r="E42" s="138" t="s">
        <v>79</v>
      </c>
      <c r="F42" s="131" t="s">
        <v>79</v>
      </c>
      <c r="G42" s="138" t="s">
        <v>306</v>
      </c>
      <c r="H42" s="131" t="s">
        <v>79</v>
      </c>
      <c r="I42" s="138" t="s">
        <v>79</v>
      </c>
      <c r="J42" s="131" t="s">
        <v>79</v>
      </c>
      <c r="K42" s="138" t="s">
        <v>307</v>
      </c>
      <c r="L42" s="153">
        <v>324247685.31999999</v>
      </c>
      <c r="M42" s="144"/>
    </row>
    <row r="43" spans="1:13" x14ac:dyDescent="0.25">
      <c r="A43" s="150" t="s">
        <v>46</v>
      </c>
      <c r="B43" s="133" t="s">
        <v>79</v>
      </c>
      <c r="C43" s="137" t="s">
        <v>308</v>
      </c>
      <c r="D43" s="129" t="s">
        <v>79</v>
      </c>
      <c r="E43" s="137" t="s">
        <v>79</v>
      </c>
      <c r="F43" s="129" t="s">
        <v>79</v>
      </c>
      <c r="G43" s="137" t="s">
        <v>309</v>
      </c>
      <c r="H43" s="129" t="s">
        <v>79</v>
      </c>
      <c r="I43" s="137" t="s">
        <v>79</v>
      </c>
      <c r="J43" s="129" t="s">
        <v>79</v>
      </c>
      <c r="K43" s="137" t="s">
        <v>79</v>
      </c>
      <c r="L43" s="156">
        <f>+L44</f>
        <v>407736951.56</v>
      </c>
      <c r="M43" s="143"/>
    </row>
    <row r="44" spans="1:13" s="130" customFormat="1" x14ac:dyDescent="0.25">
      <c r="A44" s="130" t="s">
        <v>45</v>
      </c>
      <c r="B44" s="134" t="s">
        <v>42</v>
      </c>
      <c r="C44" s="138" t="s">
        <v>308</v>
      </c>
      <c r="D44" s="131" t="s">
        <v>79</v>
      </c>
      <c r="E44" s="138" t="s">
        <v>79</v>
      </c>
      <c r="F44" s="131" t="s">
        <v>79</v>
      </c>
      <c r="G44" s="138" t="s">
        <v>309</v>
      </c>
      <c r="H44" s="131" t="s">
        <v>79</v>
      </c>
      <c r="I44" s="138" t="s">
        <v>79</v>
      </c>
      <c r="J44" s="131" t="s">
        <v>79</v>
      </c>
      <c r="K44" s="138" t="s">
        <v>79</v>
      </c>
      <c r="L44" s="153">
        <v>407736951.56</v>
      </c>
      <c r="M44" s="144"/>
    </row>
    <row r="45" spans="1:13" x14ac:dyDescent="0.25">
      <c r="A45" s="128" t="s">
        <v>310</v>
      </c>
      <c r="B45" s="133" t="s">
        <v>79</v>
      </c>
      <c r="C45" s="137" t="s">
        <v>79</v>
      </c>
      <c r="D45" s="129" t="s">
        <v>311</v>
      </c>
      <c r="E45" s="137" t="s">
        <v>79</v>
      </c>
      <c r="F45" s="129" t="s">
        <v>312</v>
      </c>
      <c r="G45" s="137" t="s">
        <v>313</v>
      </c>
      <c r="H45" s="129" t="s">
        <v>314</v>
      </c>
      <c r="I45" s="137" t="s">
        <v>79</v>
      </c>
      <c r="J45" s="129" t="s">
        <v>79</v>
      </c>
      <c r="K45" s="137" t="s">
        <v>315</v>
      </c>
      <c r="L45" s="129" t="s">
        <v>316</v>
      </c>
      <c r="M45" s="143"/>
    </row>
    <row r="46" spans="1:13" s="130" customFormat="1" x14ac:dyDescent="0.25">
      <c r="A46" s="130" t="s">
        <v>45</v>
      </c>
      <c r="B46" s="134" t="s">
        <v>42</v>
      </c>
      <c r="C46" s="138" t="s">
        <v>79</v>
      </c>
      <c r="D46" s="131" t="s">
        <v>311</v>
      </c>
      <c r="E46" s="138" t="s">
        <v>79</v>
      </c>
      <c r="F46" s="131" t="s">
        <v>312</v>
      </c>
      <c r="G46" s="138" t="s">
        <v>313</v>
      </c>
      <c r="H46" s="131" t="s">
        <v>314</v>
      </c>
      <c r="I46" s="138" t="s">
        <v>79</v>
      </c>
      <c r="J46" s="131" t="s">
        <v>79</v>
      </c>
      <c r="K46" s="138" t="s">
        <v>315</v>
      </c>
      <c r="L46" s="153" t="s">
        <v>316</v>
      </c>
      <c r="M46" s="144"/>
    </row>
    <row r="47" spans="1:13" x14ac:dyDescent="0.25">
      <c r="A47" s="128" t="s">
        <v>317</v>
      </c>
      <c r="B47" s="133" t="s">
        <v>79</v>
      </c>
      <c r="C47" s="137" t="s">
        <v>79</v>
      </c>
      <c r="D47" s="129" t="s">
        <v>318</v>
      </c>
      <c r="E47" s="137" t="s">
        <v>79</v>
      </c>
      <c r="F47" s="129" t="s">
        <v>319</v>
      </c>
      <c r="G47" s="137" t="s">
        <v>320</v>
      </c>
      <c r="H47" s="129" t="s">
        <v>79</v>
      </c>
      <c r="I47" s="137" t="s">
        <v>79</v>
      </c>
      <c r="J47" s="129" t="s">
        <v>79</v>
      </c>
      <c r="K47" s="137" t="s">
        <v>79</v>
      </c>
      <c r="L47" s="129" t="s">
        <v>321</v>
      </c>
      <c r="M47" s="143"/>
    </row>
    <row r="48" spans="1:13" s="130" customFormat="1" x14ac:dyDescent="0.25">
      <c r="A48" s="130" t="s">
        <v>45</v>
      </c>
      <c r="B48" s="134" t="s">
        <v>42</v>
      </c>
      <c r="C48" s="138" t="s">
        <v>79</v>
      </c>
      <c r="D48" s="131" t="s">
        <v>318</v>
      </c>
      <c r="E48" s="138" t="s">
        <v>79</v>
      </c>
      <c r="F48" s="131" t="s">
        <v>319</v>
      </c>
      <c r="G48" s="138" t="s">
        <v>320</v>
      </c>
      <c r="H48" s="131" t="s">
        <v>79</v>
      </c>
      <c r="I48" s="138" t="s">
        <v>79</v>
      </c>
      <c r="J48" s="131" t="s">
        <v>79</v>
      </c>
      <c r="K48" s="138" t="s">
        <v>79</v>
      </c>
      <c r="L48" s="152">
        <v>3217329116.4699998</v>
      </c>
      <c r="M48" s="144"/>
    </row>
    <row r="49" spans="1:14" x14ac:dyDescent="0.25">
      <c r="A49" s="128" t="s">
        <v>322</v>
      </c>
      <c r="B49" s="133" t="s">
        <v>79</v>
      </c>
      <c r="C49" s="137" t="s">
        <v>79</v>
      </c>
      <c r="D49" s="129" t="s">
        <v>79</v>
      </c>
      <c r="E49" s="137" t="s">
        <v>79</v>
      </c>
      <c r="F49" s="129" t="s">
        <v>323</v>
      </c>
      <c r="G49" s="137" t="s">
        <v>79</v>
      </c>
      <c r="H49" s="129" t="s">
        <v>79</v>
      </c>
      <c r="I49" s="137" t="s">
        <v>79</v>
      </c>
      <c r="J49" s="129" t="s">
        <v>79</v>
      </c>
      <c r="K49" s="137" t="s">
        <v>79</v>
      </c>
      <c r="L49" s="129" t="s">
        <v>323</v>
      </c>
      <c r="M49" s="143"/>
    </row>
    <row r="50" spans="1:14" s="130" customFormat="1" x14ac:dyDescent="0.25">
      <c r="A50" s="130" t="s">
        <v>45</v>
      </c>
      <c r="B50" s="134" t="s">
        <v>42</v>
      </c>
      <c r="C50" s="138" t="s">
        <v>79</v>
      </c>
      <c r="D50" s="131" t="s">
        <v>79</v>
      </c>
      <c r="E50" s="138" t="s">
        <v>79</v>
      </c>
      <c r="F50" s="131" t="s">
        <v>323</v>
      </c>
      <c r="G50" s="138" t="s">
        <v>79</v>
      </c>
      <c r="H50" s="131" t="s">
        <v>79</v>
      </c>
      <c r="I50" s="138" t="s">
        <v>79</v>
      </c>
      <c r="J50" s="131" t="s">
        <v>79</v>
      </c>
      <c r="K50" s="138" t="s">
        <v>79</v>
      </c>
      <c r="L50" s="131" t="s">
        <v>323</v>
      </c>
      <c r="M50" s="144"/>
    </row>
    <row r="51" spans="1:14" x14ac:dyDescent="0.25">
      <c r="A51" s="128" t="s">
        <v>189</v>
      </c>
      <c r="B51" s="133" t="s">
        <v>79</v>
      </c>
      <c r="C51" s="137" t="s">
        <v>324</v>
      </c>
      <c r="D51" s="129" t="s">
        <v>79</v>
      </c>
      <c r="E51" s="137" t="s">
        <v>79</v>
      </c>
      <c r="F51" s="129" t="s">
        <v>79</v>
      </c>
      <c r="G51" s="137" t="s">
        <v>79</v>
      </c>
      <c r="H51" s="129" t="s">
        <v>79</v>
      </c>
      <c r="I51" s="137" t="s">
        <v>79</v>
      </c>
      <c r="J51" s="129" t="s">
        <v>79</v>
      </c>
      <c r="K51" s="137" t="s">
        <v>79</v>
      </c>
      <c r="L51" s="129" t="s">
        <v>324</v>
      </c>
      <c r="M51" s="140"/>
    </row>
    <row r="52" spans="1:14" s="130" customFormat="1" x14ac:dyDescent="0.25">
      <c r="A52" s="130" t="s">
        <v>45</v>
      </c>
      <c r="B52" s="134" t="s">
        <v>42</v>
      </c>
      <c r="C52" s="138" t="s">
        <v>324</v>
      </c>
      <c r="D52" s="131" t="s">
        <v>79</v>
      </c>
      <c r="E52" s="138" t="s">
        <v>79</v>
      </c>
      <c r="F52" s="131" t="s">
        <v>79</v>
      </c>
      <c r="G52" s="138" t="s">
        <v>79</v>
      </c>
      <c r="H52" s="131" t="s">
        <v>79</v>
      </c>
      <c r="I52" s="138" t="s">
        <v>79</v>
      </c>
      <c r="J52" s="131" t="s">
        <v>79</v>
      </c>
      <c r="K52" s="138" t="s">
        <v>79</v>
      </c>
      <c r="L52" s="131" t="s">
        <v>324</v>
      </c>
      <c r="M52" s="141"/>
    </row>
    <row r="53" spans="1:14" ht="30" x14ac:dyDescent="0.25">
      <c r="A53" s="128" t="s">
        <v>191</v>
      </c>
      <c r="B53" s="133" t="s">
        <v>79</v>
      </c>
      <c r="C53" s="137" t="s">
        <v>79</v>
      </c>
      <c r="D53" s="129" t="s">
        <v>79</v>
      </c>
      <c r="E53" s="137" t="s">
        <v>325</v>
      </c>
      <c r="F53" s="129" t="s">
        <v>79</v>
      </c>
      <c r="G53" s="137" t="s">
        <v>326</v>
      </c>
      <c r="H53" s="129" t="s">
        <v>327</v>
      </c>
      <c r="I53" s="137" t="s">
        <v>79</v>
      </c>
      <c r="J53" s="129" t="s">
        <v>79</v>
      </c>
      <c r="K53" s="137" t="s">
        <v>79</v>
      </c>
      <c r="L53" s="129" t="s">
        <v>328</v>
      </c>
      <c r="M53" s="140"/>
    </row>
    <row r="54" spans="1:14" s="130" customFormat="1" x14ac:dyDescent="0.25">
      <c r="A54" s="130" t="s">
        <v>45</v>
      </c>
      <c r="B54" s="134" t="s">
        <v>42</v>
      </c>
      <c r="C54" s="138" t="s">
        <v>79</v>
      </c>
      <c r="D54" s="131" t="s">
        <v>79</v>
      </c>
      <c r="E54" s="138" t="s">
        <v>325</v>
      </c>
      <c r="F54" s="131" t="s">
        <v>79</v>
      </c>
      <c r="G54" s="138" t="s">
        <v>326</v>
      </c>
      <c r="H54" s="131" t="s">
        <v>327</v>
      </c>
      <c r="I54" s="138" t="s">
        <v>79</v>
      </c>
      <c r="J54" s="131" t="s">
        <v>79</v>
      </c>
      <c r="K54" s="138" t="s">
        <v>79</v>
      </c>
      <c r="L54" s="153">
        <v>1079461527.54</v>
      </c>
      <c r="M54" s="141"/>
    </row>
    <row r="55" spans="1:14" x14ac:dyDescent="0.25">
      <c r="A55" s="128" t="s">
        <v>196</v>
      </c>
      <c r="B55" s="133" t="s">
        <v>79</v>
      </c>
      <c r="C55" s="137" t="s">
        <v>79</v>
      </c>
      <c r="D55" s="129" t="s">
        <v>79</v>
      </c>
      <c r="E55" s="137" t="s">
        <v>329</v>
      </c>
      <c r="F55" s="129" t="s">
        <v>79</v>
      </c>
      <c r="G55" s="137" t="s">
        <v>79</v>
      </c>
      <c r="H55" s="129" t="s">
        <v>79</v>
      </c>
      <c r="I55" s="137" t="s">
        <v>79</v>
      </c>
      <c r="J55" s="129" t="s">
        <v>79</v>
      </c>
      <c r="K55" s="137" t="s">
        <v>79</v>
      </c>
      <c r="L55" s="129" t="s">
        <v>329</v>
      </c>
      <c r="M55" s="140"/>
    </row>
    <row r="56" spans="1:14" s="130" customFormat="1" x14ac:dyDescent="0.25">
      <c r="A56" s="130" t="s">
        <v>45</v>
      </c>
      <c r="B56" s="134" t="s">
        <v>42</v>
      </c>
      <c r="C56" s="138" t="s">
        <v>79</v>
      </c>
      <c r="D56" s="131" t="s">
        <v>79</v>
      </c>
      <c r="E56" s="138" t="s">
        <v>329</v>
      </c>
      <c r="F56" s="131" t="s">
        <v>79</v>
      </c>
      <c r="G56" s="138" t="s">
        <v>79</v>
      </c>
      <c r="H56" s="131" t="s">
        <v>79</v>
      </c>
      <c r="I56" s="138" t="s">
        <v>79</v>
      </c>
      <c r="J56" s="131" t="s">
        <v>79</v>
      </c>
      <c r="K56" s="138" t="s">
        <v>79</v>
      </c>
      <c r="L56" s="131" t="s">
        <v>329</v>
      </c>
      <c r="M56" s="141"/>
    </row>
    <row r="57" spans="1:14" x14ac:dyDescent="0.25">
      <c r="A57" s="127" t="s">
        <v>198</v>
      </c>
      <c r="B57" s="132" t="s">
        <v>79</v>
      </c>
      <c r="C57" s="139" t="s">
        <v>330</v>
      </c>
      <c r="D57" s="135" t="s">
        <v>331</v>
      </c>
      <c r="E57" s="139" t="s">
        <v>332</v>
      </c>
      <c r="F57" s="135" t="s">
        <v>333</v>
      </c>
      <c r="G57" s="139" t="s">
        <v>334</v>
      </c>
      <c r="H57" s="135" t="s">
        <v>335</v>
      </c>
      <c r="I57" s="139" t="s">
        <v>336</v>
      </c>
      <c r="J57" s="135" t="s">
        <v>337</v>
      </c>
      <c r="K57" s="139" t="s">
        <v>338</v>
      </c>
      <c r="L57" s="158">
        <f>+L32+L29+L22+L11+L8</f>
        <v>206578374896.63022</v>
      </c>
      <c r="M57" s="178">
        <v>0.2174715063821534</v>
      </c>
    </row>
    <row r="58" spans="1:14" x14ac:dyDescent="0.25">
      <c r="A58" s="127" t="s">
        <v>51</v>
      </c>
      <c r="B58" s="132" t="s">
        <v>79</v>
      </c>
      <c r="C58" s="139" t="s">
        <v>339</v>
      </c>
      <c r="D58" s="135" t="s">
        <v>340</v>
      </c>
      <c r="E58" s="139" t="s">
        <v>341</v>
      </c>
      <c r="F58" s="135" t="s">
        <v>342</v>
      </c>
      <c r="G58" s="139" t="s">
        <v>343</v>
      </c>
      <c r="H58" s="135" t="s">
        <v>344</v>
      </c>
      <c r="I58" s="139" t="s">
        <v>345</v>
      </c>
      <c r="J58" s="135" t="s">
        <v>346</v>
      </c>
      <c r="K58" s="139" t="s">
        <v>347</v>
      </c>
      <c r="L58" s="157">
        <v>949910074810.53003</v>
      </c>
      <c r="M58" s="179"/>
      <c r="N58" s="41"/>
    </row>
    <row r="59" spans="1:14" x14ac:dyDescent="0.25">
      <c r="A59" s="127" t="s">
        <v>219</v>
      </c>
      <c r="B59" s="132" t="s">
        <v>79</v>
      </c>
      <c r="C59" s="146">
        <v>0.21779999999999999</v>
      </c>
      <c r="D59" s="147">
        <v>0.1782</v>
      </c>
      <c r="E59" s="148">
        <v>0.14419999999999999</v>
      </c>
      <c r="F59" s="147">
        <v>0.25419999999999998</v>
      </c>
      <c r="G59" s="148">
        <v>0.2122</v>
      </c>
      <c r="H59" s="147">
        <v>0.27589999999999998</v>
      </c>
      <c r="I59" s="148">
        <v>9.2999999999999999E-2</v>
      </c>
      <c r="J59" s="147">
        <v>0.14180000000000001</v>
      </c>
      <c r="K59" s="148">
        <v>0.12540000000000001</v>
      </c>
      <c r="L59" s="162" t="s">
        <v>53</v>
      </c>
      <c r="M59" s="163"/>
      <c r="N59" s="94"/>
    </row>
  </sheetData>
  <sheetProtection formatCells="0" formatColumns="0" formatRows="0" insertColumns="0" insertRows="0" insertHyperlinks="0" deleteColumns="0" deleteRows="0" sort="0" autoFilter="0" pivotTables="0"/>
  <mergeCells count="17">
    <mergeCell ref="A2:L2"/>
    <mergeCell ref="A3:L3"/>
    <mergeCell ref="A4:L4"/>
    <mergeCell ref="A6:A7"/>
    <mergeCell ref="B6:B7"/>
    <mergeCell ref="C6:C7"/>
    <mergeCell ref="D6:D7"/>
    <mergeCell ref="E6:E7"/>
    <mergeCell ref="F6:F7"/>
    <mergeCell ref="G6:G7"/>
    <mergeCell ref="L59:M59"/>
    <mergeCell ref="M57:M58"/>
    <mergeCell ref="H6:H7"/>
    <mergeCell ref="I6:I7"/>
    <mergeCell ref="J6:J7"/>
    <mergeCell ref="K6:K7"/>
    <mergeCell ref="L6:M6"/>
  </mergeCells>
  <pageMargins left="0.7" right="0.7" top="0.75" bottom="0.75" header="0.3" footer="0.3"/>
  <ignoredErrors>
    <ignoredError sqref="G22:K22 D22:D28 F23:K23 E27:E28 G27:K27 G29:G31 I29:I31 K29:L29 C32:H32 K32 C8:K8 C11:D11 F11:K11 D12:D13 F12:I12 K12 F13:I13 K13 C14:C15 L15 G16:G17 I16:I17 K16 H18:H19 L18:L20 J20:J21 E22:F22 F33:H33 K33 D34:D36 F34:H34 K34 F35:H35 K35 F36:H36 K36 G37:H37 G38:H38 C39:C40 G39:G44 K41 C43:C44 D45:D48 F45:H45 K45:L45 F46:H46 K46 F47:G47 L47 F48:G48 F49:F50 C51:C52 E53:E56 G53:H54 C57:K57 K17 G28:K28 K31 K30 L49:L53 C10:K10 F25:K25 F24:K24 F26:K26 K42 L55:L56 C58:K58 C9:K9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R66"/>
  <sheetViews>
    <sheetView showGridLines="0" topLeftCell="B1" zoomScaleNormal="100" workbookViewId="0">
      <pane xSplit="2" ySplit="6" topLeftCell="D47" activePane="bottomRight" state="frozen"/>
      <selection pane="topRight" activeCell="D1" sqref="D1"/>
      <selection pane="bottomLeft" activeCell="B7" sqref="B7"/>
      <selection pane="bottomRight" activeCell="B63" sqref="B63"/>
    </sheetView>
  </sheetViews>
  <sheetFormatPr baseColWidth="10" defaultColWidth="11.42578125" defaultRowHeight="15" x14ac:dyDescent="0.25"/>
  <cols>
    <col min="1" max="1" width="11.42578125" style="6"/>
    <col min="2" max="2" width="72.42578125" style="6" customWidth="1"/>
    <col min="3" max="4" width="16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61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784728883.87689996</v>
      </c>
      <c r="E7" s="25">
        <f t="shared" si="0"/>
        <v>21216630760.099297</v>
      </c>
      <c r="F7" s="23">
        <f t="shared" si="0"/>
        <v>511582781.78350013</v>
      </c>
      <c r="G7" s="24">
        <f t="shared" si="0"/>
        <v>53342184123.511139</v>
      </c>
      <c r="H7" s="23">
        <f t="shared" si="0"/>
        <v>26753495333.833775</v>
      </c>
      <c r="I7" s="70">
        <f t="shared" si="0"/>
        <v>38093935692.339195</v>
      </c>
      <c r="J7" s="65">
        <f t="shared" si="0"/>
        <v>1936219079.3632002</v>
      </c>
      <c r="K7" s="70">
        <f t="shared" si="0"/>
        <v>1370803991.5239999</v>
      </c>
      <c r="L7" s="65">
        <f t="shared" si="0"/>
        <v>9039715925.1615009</v>
      </c>
      <c r="M7" s="71">
        <f t="shared" si="0"/>
        <v>153049296571.49249</v>
      </c>
      <c r="N7" s="76">
        <f>+M7/$M$60</f>
        <v>0.78834183387614609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784728883.87689996</v>
      </c>
      <c r="E8" s="29">
        <f t="shared" si="1"/>
        <v>21216630760.099297</v>
      </c>
      <c r="F8" s="28">
        <f t="shared" si="1"/>
        <v>511582781.78350013</v>
      </c>
      <c r="G8" s="29">
        <f t="shared" si="1"/>
        <v>53342184123.511139</v>
      </c>
      <c r="H8" s="28">
        <f t="shared" si="1"/>
        <v>26753495333.833775</v>
      </c>
      <c r="I8" s="72">
        <f t="shared" si="1"/>
        <v>38093935692.339195</v>
      </c>
      <c r="J8" s="28">
        <f t="shared" si="1"/>
        <v>1936219079.3632002</v>
      </c>
      <c r="K8" s="72">
        <f t="shared" si="1"/>
        <v>1370803991.5239999</v>
      </c>
      <c r="L8" s="28">
        <f t="shared" si="1"/>
        <v>9039715925.1615009</v>
      </c>
      <c r="M8" s="40">
        <f>+M9</f>
        <v>153049296571.49249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784728883.87689996</v>
      </c>
      <c r="E9" s="21">
        <v>21216630760.099297</v>
      </c>
      <c r="F9" s="39">
        <v>511582781.78350013</v>
      </c>
      <c r="G9" s="21">
        <v>53342184123.511139</v>
      </c>
      <c r="H9" s="38">
        <v>26753495333.833775</v>
      </c>
      <c r="I9" s="38">
        <v>38093935692.339195</v>
      </c>
      <c r="J9" s="38">
        <v>1936219079.3632002</v>
      </c>
      <c r="K9" s="38">
        <v>1370803991.5239999</v>
      </c>
      <c r="L9" s="38">
        <v>9039715925.1615009</v>
      </c>
      <c r="M9" s="39">
        <f>SUM(D9:L9)</f>
        <v>153049296571.49249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 t="shared" ref="D10:G10" si="2">+D11+D13+D15+D17+D19+D21</f>
        <v>6148855.3631999996</v>
      </c>
      <c r="E10" s="25">
        <f t="shared" si="2"/>
        <v>22641559.964499999</v>
      </c>
      <c r="F10" s="23">
        <f t="shared" si="2"/>
        <v>20670122.811499998</v>
      </c>
      <c r="G10" s="25">
        <f t="shared" si="2"/>
        <v>314964152.06160003</v>
      </c>
      <c r="H10" s="23">
        <f>+H11+H13+H15+H17+H19+H21</f>
        <v>743669405.73109996</v>
      </c>
      <c r="I10" s="24">
        <f>+I11+I13+I15+I17+I19+I21</f>
        <v>690647477.19920003</v>
      </c>
      <c r="J10" s="59">
        <f>+J11+J13+J15+J17+J19+J21</f>
        <v>186513147.49219999</v>
      </c>
      <c r="K10" s="24">
        <f>+K11+K13+K15+K17+K19+K21</f>
        <v>450569261.40800005</v>
      </c>
      <c r="L10" s="59">
        <f>+L11+L13+L15+L17+L19+L21</f>
        <v>266433900.28389999</v>
      </c>
      <c r="M10" s="60">
        <f>M11+M13+M15+M17+M19+M21</f>
        <v>2702257882.3151999</v>
      </c>
      <c r="N10" s="77">
        <f>+M10/$M$60</f>
        <v>1.3919063872048096E-2</v>
      </c>
      <c r="O10" s="41"/>
      <c r="P10" s="13"/>
      <c r="Q10" s="7"/>
      <c r="R10" s="7"/>
    </row>
    <row r="11" spans="2:18" s="42" customFormat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1105976.9138</v>
      </c>
      <c r="G11" s="32">
        <f t="shared" ref="G11:L11" si="3">+G12</f>
        <v>0</v>
      </c>
      <c r="H11" s="31">
        <f t="shared" si="3"/>
        <v>0</v>
      </c>
      <c r="I11" s="29">
        <f t="shared" si="3"/>
        <v>0</v>
      </c>
      <c r="J11" s="28">
        <f t="shared" si="3"/>
        <v>0</v>
      </c>
      <c r="K11" s="29">
        <f t="shared" si="3"/>
        <v>0</v>
      </c>
      <c r="L11" s="31">
        <f t="shared" si="3"/>
        <v>0</v>
      </c>
      <c r="M11" s="51">
        <f>+M12</f>
        <v>1105976.9138</v>
      </c>
      <c r="N11" s="5"/>
      <c r="Q11" s="43"/>
      <c r="R11" s="43"/>
    </row>
    <row r="12" spans="2:18" x14ac:dyDescent="0.25">
      <c r="B12" s="10" t="s">
        <v>22</v>
      </c>
      <c r="C12" s="15" t="s">
        <v>23</v>
      </c>
      <c r="D12" s="19">
        <v>0</v>
      </c>
      <c r="E12" s="19">
        <v>0</v>
      </c>
      <c r="F12" s="19">
        <v>1105976.9138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1105976.9138</v>
      </c>
      <c r="N12" s="5"/>
      <c r="Q12" s="7"/>
      <c r="R12" s="7"/>
    </row>
    <row r="13" spans="2:18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4">+H14</f>
        <v>0</v>
      </c>
      <c r="I13" s="32">
        <f t="shared" si="4"/>
        <v>0</v>
      </c>
      <c r="J13" s="31">
        <f t="shared" si="4"/>
        <v>0</v>
      </c>
      <c r="K13" s="32">
        <f t="shared" si="4"/>
        <v>0</v>
      </c>
      <c r="L13" s="31">
        <f t="shared" si="4"/>
        <v>0</v>
      </c>
      <c r="M13" s="51">
        <f>+M14</f>
        <v>0</v>
      </c>
      <c r="N13" s="5"/>
      <c r="Q13" s="7"/>
      <c r="R13" s="7"/>
    </row>
    <row r="14" spans="2:18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22641559.964499999</v>
      </c>
      <c r="F15" s="31">
        <f>+F16</f>
        <v>0</v>
      </c>
      <c r="G15" s="66">
        <f t="shared" ref="G15:K15" si="5">+G16</f>
        <v>302330131.1717</v>
      </c>
      <c r="H15" s="45">
        <f t="shared" si="5"/>
        <v>743669405.73109996</v>
      </c>
      <c r="I15" s="32">
        <f t="shared" si="5"/>
        <v>690647477.19920003</v>
      </c>
      <c r="J15" s="31">
        <f>J16</f>
        <v>0</v>
      </c>
      <c r="K15" s="32">
        <f t="shared" si="5"/>
        <v>450569261.40800005</v>
      </c>
      <c r="L15" s="31">
        <f>L16</f>
        <v>266433900.28389999</v>
      </c>
      <c r="M15" s="51">
        <f>+M16</f>
        <v>2476291735.7584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>
        <v>22641559.964499999</v>
      </c>
      <c r="F16" s="19">
        <v>0</v>
      </c>
      <c r="G16" s="57">
        <v>302330131.1717</v>
      </c>
      <c r="H16" s="57">
        <v>743669405.73109996</v>
      </c>
      <c r="I16" s="57">
        <v>690647477.19920003</v>
      </c>
      <c r="J16" s="19">
        <v>0</v>
      </c>
      <c r="K16" s="21">
        <v>450569261.40800005</v>
      </c>
      <c r="L16" s="22">
        <v>266433900.28389999</v>
      </c>
      <c r="M16" s="50">
        <f>SUM(D16:L16)</f>
        <v>2476291735.7584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6148855.3631999996</v>
      </c>
      <c r="E17" s="32">
        <f>+E18</f>
        <v>0</v>
      </c>
      <c r="F17" s="31">
        <f>+F18</f>
        <v>0</v>
      </c>
      <c r="G17" s="66">
        <f t="shared" ref="G17:L17" si="6">+G18</f>
        <v>0</v>
      </c>
      <c r="H17" s="45">
        <f t="shared" si="6"/>
        <v>0</v>
      </c>
      <c r="I17" s="32">
        <f t="shared" si="6"/>
        <v>0</v>
      </c>
      <c r="J17" s="31">
        <f t="shared" si="6"/>
        <v>0</v>
      </c>
      <c r="K17" s="32">
        <f t="shared" si="6"/>
        <v>0</v>
      </c>
      <c r="L17" s="31">
        <f t="shared" si="6"/>
        <v>0</v>
      </c>
      <c r="M17" s="51">
        <f>+M18</f>
        <v>6148855.3631999996</v>
      </c>
      <c r="N17" s="3"/>
    </row>
    <row r="18" spans="2:18" x14ac:dyDescent="0.25">
      <c r="B18" s="10" t="s">
        <v>22</v>
      </c>
      <c r="C18" s="15" t="s">
        <v>25</v>
      </c>
      <c r="D18" s="19">
        <v>6148855.3631999996</v>
      </c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44">
        <f>SUM(D18:L18)</f>
        <v>6148855.3631999996</v>
      </c>
      <c r="N18" s="5"/>
    </row>
    <row r="19" spans="2:18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 t="shared" ref="G19:L19" si="7">+G20</f>
        <v>12634020.889900001</v>
      </c>
      <c r="H19" s="45">
        <f t="shared" si="7"/>
        <v>0</v>
      </c>
      <c r="I19" s="32">
        <f t="shared" si="7"/>
        <v>0</v>
      </c>
      <c r="J19" s="31">
        <f t="shared" si="7"/>
        <v>0</v>
      </c>
      <c r="K19" s="32">
        <f t="shared" si="7"/>
        <v>0</v>
      </c>
      <c r="L19" s="31">
        <f t="shared" si="7"/>
        <v>0</v>
      </c>
      <c r="M19" s="51">
        <f>+M20</f>
        <v>12634020.889900001</v>
      </c>
      <c r="N19" s="3"/>
      <c r="R19" s="7"/>
    </row>
    <row r="20" spans="2:18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7">
        <v>12634020.889900001</v>
      </c>
      <c r="H20" s="44">
        <v>0</v>
      </c>
      <c r="I20" s="58">
        <v>0</v>
      </c>
      <c r="J20" s="19">
        <v>0</v>
      </c>
      <c r="K20" s="20">
        <v>0</v>
      </c>
      <c r="L20" s="19">
        <v>0</v>
      </c>
      <c r="M20" s="50">
        <f>SUM(D20:L20)</f>
        <v>12634020.889900001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19564145.897699997</v>
      </c>
      <c r="G21" s="66">
        <v>0</v>
      </c>
      <c r="H21" s="45">
        <v>0</v>
      </c>
      <c r="I21" s="32">
        <v>0</v>
      </c>
      <c r="J21" s="31">
        <f>+J22</f>
        <v>186513147.49219999</v>
      </c>
      <c r="K21" s="32">
        <f>K22</f>
        <v>0</v>
      </c>
      <c r="L21" s="31">
        <v>0</v>
      </c>
      <c r="M21" s="51">
        <f>M22</f>
        <v>206077293.38989997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57">
        <v>19564145.897699997</v>
      </c>
      <c r="G22" s="58">
        <v>0</v>
      </c>
      <c r="H22" s="44">
        <v>0</v>
      </c>
      <c r="I22" s="58">
        <v>0</v>
      </c>
      <c r="J22" s="81">
        <v>186513147.49219999</v>
      </c>
      <c r="K22" s="20">
        <v>0</v>
      </c>
      <c r="L22" s="19">
        <v>0</v>
      </c>
      <c r="M22" s="50">
        <f>SUM(D22:L22)</f>
        <v>206077293.38989997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ht="15" hidden="1" customHeight="1" x14ac:dyDescent="0.25">
      <c r="B25" s="11" t="s">
        <v>31</v>
      </c>
      <c r="C25" s="15" t="s">
        <v>17</v>
      </c>
      <c r="D25" s="3"/>
      <c r="E25" s="20"/>
      <c r="F25" s="19"/>
      <c r="G25" s="20"/>
      <c r="H25" s="19"/>
      <c r="I25" s="20"/>
      <c r="J25" s="19"/>
      <c r="K25" s="20"/>
      <c r="L25" s="19"/>
      <c r="M25" s="51">
        <f>+M26</f>
        <v>0</v>
      </c>
      <c r="N25" s="5"/>
    </row>
    <row r="26" spans="2:18" ht="15" hidden="1" customHeight="1" x14ac:dyDescent="0.25">
      <c r="B26" s="10" t="s">
        <v>22</v>
      </c>
      <c r="C26" s="15" t="s">
        <v>23</v>
      </c>
      <c r="D26" s="3"/>
      <c r="E26" s="20"/>
      <c r="F26" s="19"/>
      <c r="G26" s="20"/>
      <c r="H26" s="19"/>
      <c r="I26" s="20"/>
      <c r="J26" s="19"/>
      <c r="K26" s="20"/>
      <c r="L26" s="19"/>
      <c r="M26" s="50"/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8">+D30+D32+D34</f>
        <v>0</v>
      </c>
      <c r="E29" s="25">
        <f t="shared" si="8"/>
        <v>3335708939.2518992</v>
      </c>
      <c r="F29" s="23">
        <f t="shared" si="8"/>
        <v>39996022.378300004</v>
      </c>
      <c r="G29" s="25">
        <f t="shared" si="8"/>
        <v>3158474495.2385006</v>
      </c>
      <c r="H29" s="65">
        <f t="shared" si="8"/>
        <v>1896145063.2505009</v>
      </c>
      <c r="I29" s="25">
        <f t="shared" si="8"/>
        <v>3492706154.5648994</v>
      </c>
      <c r="J29" s="65">
        <f t="shared" si="8"/>
        <v>238455869.99200001</v>
      </c>
      <c r="K29" s="25">
        <f t="shared" si="8"/>
        <v>123327444.5368</v>
      </c>
      <c r="L29" s="65">
        <f t="shared" si="8"/>
        <v>646798169.10469985</v>
      </c>
      <c r="M29" s="17">
        <f>+M30+M34+M32</f>
        <v>12931612158.3176</v>
      </c>
      <c r="N29" s="4">
        <f>+M29/$M$60</f>
        <v>6.6609458992848675E-2</v>
      </c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490918296.91949987</v>
      </c>
      <c r="F30" s="31">
        <f>+F31</f>
        <v>0</v>
      </c>
      <c r="G30" s="32">
        <f t="shared" ref="G30:L30" si="9">+G31</f>
        <v>1078249948.3709002</v>
      </c>
      <c r="H30" s="61">
        <f t="shared" si="9"/>
        <v>493832884.26409996</v>
      </c>
      <c r="I30" s="29">
        <f>+I31</f>
        <v>1310512492.9538999</v>
      </c>
      <c r="J30" s="61">
        <f>+J31</f>
        <v>12858410.7728</v>
      </c>
      <c r="K30" s="29">
        <f t="shared" si="9"/>
        <v>91546442.514200002</v>
      </c>
      <c r="L30" s="61">
        <f t="shared" si="9"/>
        <v>177650615.85319999</v>
      </c>
      <c r="M30" s="51">
        <f>+M31</f>
        <v>3655569091.6486001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490918296.91949987</v>
      </c>
      <c r="F31" s="19">
        <v>0</v>
      </c>
      <c r="G31" s="21">
        <v>1078249948.3709002</v>
      </c>
      <c r="H31" s="62">
        <v>493832884.26409996</v>
      </c>
      <c r="I31" s="21">
        <v>1310512492.9538999</v>
      </c>
      <c r="J31" s="62">
        <v>12858410.7728</v>
      </c>
      <c r="K31" s="21">
        <v>91546442.514200002</v>
      </c>
      <c r="L31" s="62">
        <v>177650615.85319999</v>
      </c>
      <c r="M31" s="44">
        <f>SUM(D31:L31)</f>
        <v>3655569091.6486001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2457435663.0188994</v>
      </c>
      <c r="F32" s="31">
        <f>+F33</f>
        <v>0</v>
      </c>
      <c r="G32" s="32">
        <f t="shared" ref="G32:L32" si="10">+G33</f>
        <v>2080224546.8676002</v>
      </c>
      <c r="H32" s="63">
        <f t="shared" si="10"/>
        <v>1300145285.3415008</v>
      </c>
      <c r="I32" s="32">
        <f>+I33</f>
        <v>1724890196.8140996</v>
      </c>
      <c r="J32" s="63">
        <f>+J33</f>
        <v>109166862.17880002</v>
      </c>
      <c r="K32" s="32">
        <f t="shared" si="10"/>
        <v>15312027.1919</v>
      </c>
      <c r="L32" s="63">
        <f t="shared" si="10"/>
        <v>455031289.11089993</v>
      </c>
      <c r="M32" s="51">
        <f>+M33</f>
        <v>8142205870.5236998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2457435663.0188994</v>
      </c>
      <c r="F33" s="19">
        <v>0</v>
      </c>
      <c r="G33" s="21">
        <v>2080224546.8676002</v>
      </c>
      <c r="H33" s="62">
        <v>1300145285.3415008</v>
      </c>
      <c r="I33" s="21">
        <v>1724890196.8140996</v>
      </c>
      <c r="J33" s="62">
        <v>109166862.17880002</v>
      </c>
      <c r="K33" s="21">
        <v>15312027.1919</v>
      </c>
      <c r="L33" s="62">
        <v>455031289.11089993</v>
      </c>
      <c r="M33" s="50">
        <f>SUM(D33:L33)</f>
        <v>8142205870.5236998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387354979.31349999</v>
      </c>
      <c r="F34" s="31">
        <f>+F35</f>
        <v>39996022.378300004</v>
      </c>
      <c r="G34" s="32">
        <f t="shared" ref="G34:L34" si="11">+G35</f>
        <v>0</v>
      </c>
      <c r="H34" s="63">
        <f t="shared" si="11"/>
        <v>102166893.64489999</v>
      </c>
      <c r="I34" s="32">
        <f>+I35</f>
        <v>457303464.79690003</v>
      </c>
      <c r="J34" s="63">
        <f>+J35</f>
        <v>116430597.0404</v>
      </c>
      <c r="K34" s="32">
        <f t="shared" si="11"/>
        <v>16468974.830700001</v>
      </c>
      <c r="L34" s="63">
        <f t="shared" si="11"/>
        <v>14116264.1406</v>
      </c>
      <c r="M34" s="51">
        <f>+M35</f>
        <v>1133837196.1452999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387354979.31349999</v>
      </c>
      <c r="F35" s="19">
        <v>39996022.378300004</v>
      </c>
      <c r="G35" s="21"/>
      <c r="H35" s="64">
        <v>102166893.64489999</v>
      </c>
      <c r="I35" s="21">
        <v>457303464.79690003</v>
      </c>
      <c r="J35" s="64">
        <v>116430597.0404</v>
      </c>
      <c r="K35" s="21">
        <v>16468974.830700001</v>
      </c>
      <c r="L35" s="64">
        <v>14116264.1406</v>
      </c>
      <c r="M35" s="50">
        <f>SUM(D35:L35)</f>
        <v>1133837196.1452999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</f>
        <v>113461049.0818</v>
      </c>
      <c r="E36" s="25">
        <f t="shared" ref="E36:L36" si="12">+E53+E55+E37+E39+E43+E47+E49+E45+E41+E51</f>
        <v>6307053448.487401</v>
      </c>
      <c r="F36" s="25">
        <f t="shared" si="12"/>
        <v>192100263.30329999</v>
      </c>
      <c r="G36" s="25">
        <f t="shared" si="12"/>
        <v>9965132158.9666004</v>
      </c>
      <c r="H36" s="25">
        <f t="shared" si="12"/>
        <v>3571577428.3564997</v>
      </c>
      <c r="I36" s="25">
        <f t="shared" si="12"/>
        <v>4018756800.2800999</v>
      </c>
      <c r="J36" s="25">
        <f t="shared" si="12"/>
        <v>0</v>
      </c>
      <c r="K36" s="25">
        <f t="shared" si="12"/>
        <v>0</v>
      </c>
      <c r="L36" s="25">
        <f t="shared" si="12"/>
        <v>766157610.11140013</v>
      </c>
      <c r="M36" s="17">
        <f>+M37+M39+M43+M47+M49+M45+M51+M53+M55+M41</f>
        <v>24934238758.587101</v>
      </c>
      <c r="N36" s="76">
        <f>+M36/$M$60</f>
        <v>0.1284338049869323</v>
      </c>
      <c r="O36" s="13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2714090520.1141005</v>
      </c>
      <c r="F37" s="61">
        <f>+F38</f>
        <v>0</v>
      </c>
      <c r="G37" s="32">
        <f t="shared" ref="G37:L37" si="13">+G38</f>
        <v>3445151713.7775002</v>
      </c>
      <c r="H37" s="61">
        <f t="shared" si="13"/>
        <v>1255566402.3544998</v>
      </c>
      <c r="I37" s="29">
        <f t="shared" si="13"/>
        <v>1919944770.6247001</v>
      </c>
      <c r="J37" s="31">
        <f t="shared" si="13"/>
        <v>0</v>
      </c>
      <c r="K37" s="32">
        <f t="shared" si="13"/>
        <v>0</v>
      </c>
      <c r="L37" s="61">
        <f t="shared" si="13"/>
        <v>314963425.56620002</v>
      </c>
      <c r="M37" s="51">
        <f>+M38</f>
        <v>9649716832.4370003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2714090520.1141005</v>
      </c>
      <c r="F38" s="67">
        <v>0</v>
      </c>
      <c r="G38" s="21">
        <v>3445151713.7775002</v>
      </c>
      <c r="H38" s="62">
        <v>1255566402.3544998</v>
      </c>
      <c r="I38" s="21">
        <v>1919944770.6247001</v>
      </c>
      <c r="J38" s="19">
        <v>0</v>
      </c>
      <c r="K38" s="20">
        <v>0</v>
      </c>
      <c r="L38" s="62">
        <v>314963425.56620002</v>
      </c>
      <c r="M38" s="50">
        <f>SUM(D38:L38)</f>
        <v>9649716832.4370003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1910401449.9045</v>
      </c>
      <c r="F39" s="63">
        <f>+F40</f>
        <v>0</v>
      </c>
      <c r="G39" s="32">
        <f t="shared" ref="G39:L39" si="14">+G40</f>
        <v>1243750943.9482999</v>
      </c>
      <c r="H39" s="63">
        <f t="shared" si="14"/>
        <v>1243750943.9482</v>
      </c>
      <c r="I39" s="32">
        <f t="shared" si="14"/>
        <v>1193254655.6240001</v>
      </c>
      <c r="J39" s="31">
        <f t="shared" si="14"/>
        <v>0</v>
      </c>
      <c r="K39" s="32">
        <f t="shared" si="14"/>
        <v>0</v>
      </c>
      <c r="L39" s="63">
        <f t="shared" si="14"/>
        <v>0</v>
      </c>
      <c r="M39" s="51">
        <f>+M40</f>
        <v>5591157993.4249992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1910401449.9045</v>
      </c>
      <c r="F40" s="67">
        <v>0</v>
      </c>
      <c r="G40" s="21">
        <v>1243750943.9482999</v>
      </c>
      <c r="H40" s="62">
        <v>1243750943.9482</v>
      </c>
      <c r="I40" s="21">
        <v>1193254655.6240001</v>
      </c>
      <c r="J40" s="19">
        <v>0</v>
      </c>
      <c r="K40" s="20">
        <v>0</v>
      </c>
      <c r="L40" s="67">
        <v>0</v>
      </c>
      <c r="M40" s="50">
        <f>SUM(D40:L40)</f>
        <v>5591157993.4249992</v>
      </c>
      <c r="N40" s="5"/>
      <c r="P40" s="8"/>
    </row>
    <row r="41" spans="2:16" x14ac:dyDescent="0.25">
      <c r="B41" s="33" t="s">
        <v>65</v>
      </c>
      <c r="C41" s="15"/>
      <c r="D41" s="31">
        <v>0</v>
      </c>
      <c r="E41" s="32">
        <f>+E42</f>
        <v>952687379.07879996</v>
      </c>
      <c r="F41" s="63">
        <v>0</v>
      </c>
      <c r="G41" s="79">
        <f>+G42</f>
        <v>1401010851.5864999</v>
      </c>
      <c r="H41" s="80">
        <f>+H42</f>
        <v>551493911.61849999</v>
      </c>
      <c r="I41" s="79">
        <f>+I42</f>
        <v>905557374.03139997</v>
      </c>
      <c r="J41" s="31">
        <v>0</v>
      </c>
      <c r="K41" s="32">
        <v>0</v>
      </c>
      <c r="L41" s="63">
        <f>+L42</f>
        <v>280202170.31730002</v>
      </c>
      <c r="M41" s="56">
        <f>+M42</f>
        <v>4090951686.6324997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952687379.07879996</v>
      </c>
      <c r="F42" s="67">
        <v>0</v>
      </c>
      <c r="G42" s="21">
        <v>1401010851.5864999</v>
      </c>
      <c r="H42" s="62">
        <v>551493911.61849999</v>
      </c>
      <c r="I42" s="21">
        <v>905557374.03139997</v>
      </c>
      <c r="J42" s="19">
        <v>0</v>
      </c>
      <c r="K42" s="20">
        <v>0</v>
      </c>
      <c r="L42" s="67">
        <v>280202170.31730002</v>
      </c>
      <c r="M42" s="50">
        <f>SUM(D42:L42)</f>
        <v>4090951686.6324997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5">+G44</f>
        <v>0</v>
      </c>
      <c r="H43" s="63">
        <f t="shared" si="15"/>
        <v>133480945.57960001</v>
      </c>
      <c r="I43" s="32">
        <f t="shared" si="15"/>
        <v>0</v>
      </c>
      <c r="J43" s="31">
        <f t="shared" si="15"/>
        <v>0</v>
      </c>
      <c r="K43" s="32">
        <f t="shared" si="15"/>
        <v>0</v>
      </c>
      <c r="L43" s="63">
        <f t="shared" si="15"/>
        <v>170992014.2279</v>
      </c>
      <c r="M43" s="51">
        <f>+M44</f>
        <v>304472959.8075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133480945.57960001</v>
      </c>
      <c r="I44" s="20">
        <v>0</v>
      </c>
      <c r="J44" s="19">
        <v>0</v>
      </c>
      <c r="K44" s="20">
        <v>0</v>
      </c>
      <c r="L44" s="62">
        <v>170992014.2279</v>
      </c>
      <c r="M44" s="50">
        <f>SUM(D44:L44)</f>
        <v>304472959.8075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56548264.7852</v>
      </c>
      <c r="E45" s="32">
        <f>+E46</f>
        <v>0</v>
      </c>
      <c r="F45" s="63">
        <f>+F46</f>
        <v>86140344.447899997</v>
      </c>
      <c r="G45" s="32">
        <f t="shared" si="15"/>
        <v>0</v>
      </c>
      <c r="H45" s="63">
        <f t="shared" si="15"/>
        <v>276361195.74739999</v>
      </c>
      <c r="I45" s="32">
        <f t="shared" si="15"/>
        <v>0</v>
      </c>
      <c r="J45" s="31">
        <f t="shared" si="15"/>
        <v>0</v>
      </c>
      <c r="K45" s="32">
        <f t="shared" si="15"/>
        <v>0</v>
      </c>
      <c r="L45" s="63">
        <f t="shared" si="15"/>
        <v>0</v>
      </c>
      <c r="M45" s="51">
        <f>+M46</f>
        <v>419049804.98049998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56548264.7852</v>
      </c>
      <c r="E46" s="20">
        <v>0</v>
      </c>
      <c r="F46" s="62">
        <v>86140344.447899997</v>
      </c>
      <c r="G46" s="20">
        <v>0</v>
      </c>
      <c r="H46" s="67">
        <v>276361195.74739999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419049804.98049998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6">+G48</f>
        <v>1771569989.2212999</v>
      </c>
      <c r="H47" s="63">
        <f t="shared" si="16"/>
        <v>0</v>
      </c>
      <c r="I47" s="32">
        <f t="shared" si="16"/>
        <v>0</v>
      </c>
      <c r="J47" s="31">
        <f t="shared" si="16"/>
        <v>0</v>
      </c>
      <c r="K47" s="32">
        <f t="shared" si="16"/>
        <v>0</v>
      </c>
      <c r="L47" s="63">
        <f t="shared" si="16"/>
        <v>0</v>
      </c>
      <c r="M47" s="51">
        <f>+M48</f>
        <v>1771569989.2212999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1771569989.2212999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1771569989.2212999</v>
      </c>
      <c r="N48" s="3"/>
    </row>
    <row r="49" spans="2:14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729874099.38999999</v>
      </c>
      <c r="F49" s="67">
        <f>+F50</f>
        <v>0</v>
      </c>
      <c r="G49" s="32">
        <f t="shared" ref="G49:L49" si="17">+G50</f>
        <v>2103648660.4330001</v>
      </c>
      <c r="H49" s="63">
        <f t="shared" si="17"/>
        <v>110924029.1083</v>
      </c>
      <c r="I49" s="32">
        <f t="shared" si="17"/>
        <v>0</v>
      </c>
      <c r="J49" s="31">
        <f t="shared" si="17"/>
        <v>0</v>
      </c>
      <c r="K49" s="32">
        <f t="shared" si="17"/>
        <v>0</v>
      </c>
      <c r="L49" s="63">
        <f t="shared" si="17"/>
        <v>0</v>
      </c>
      <c r="M49" s="51">
        <f>+M50</f>
        <v>2944446788.9313002</v>
      </c>
      <c r="N49" s="3"/>
    </row>
    <row r="50" spans="2:14" ht="17.25" customHeight="1" x14ac:dyDescent="0.25">
      <c r="B50" s="10" t="s">
        <v>45</v>
      </c>
      <c r="C50" s="15" t="s">
        <v>42</v>
      </c>
      <c r="D50" s="19">
        <v>0</v>
      </c>
      <c r="E50" s="21">
        <v>729874099.38999999</v>
      </c>
      <c r="F50" s="67">
        <v>0</v>
      </c>
      <c r="G50" s="21">
        <v>2103648660.4330001</v>
      </c>
      <c r="H50" s="67">
        <v>110924029.1083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2944446788.9313002</v>
      </c>
      <c r="N50" s="3"/>
    </row>
    <row r="51" spans="2:14" ht="17.25" customHeight="1" x14ac:dyDescent="0.25">
      <c r="B51" s="33" t="s">
        <v>49</v>
      </c>
      <c r="C51" s="27"/>
      <c r="D51" s="31">
        <f>+D52</f>
        <v>56912784.296599999</v>
      </c>
      <c r="E51" s="32">
        <v>0</v>
      </c>
      <c r="F51" s="63">
        <f>+F52</f>
        <v>0</v>
      </c>
      <c r="G51" s="21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6" si="18">SUM(D51:L51)</f>
        <v>56912784.296599999</v>
      </c>
      <c r="N51" s="3"/>
    </row>
    <row r="52" spans="2:14" ht="17.25" customHeight="1" x14ac:dyDescent="0.25">
      <c r="B52" s="10" t="s">
        <v>45</v>
      </c>
      <c r="C52" s="15" t="s">
        <v>42</v>
      </c>
      <c r="D52" s="19">
        <v>56912784.296599999</v>
      </c>
      <c r="E52" s="31">
        <v>0</v>
      </c>
      <c r="F52" s="19"/>
      <c r="G52" s="21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18"/>
        <v>56912784.296599999</v>
      </c>
      <c r="N52" s="3"/>
    </row>
    <row r="53" spans="2:14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58569770.350299999</v>
      </c>
      <c r="G53" s="21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si="18"/>
        <v>58569770.350299999</v>
      </c>
      <c r="N53" s="3"/>
    </row>
    <row r="54" spans="2:14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19">
        <v>58569770.350299999</v>
      </c>
      <c r="G54" s="21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18"/>
        <v>58569770.350299999</v>
      </c>
      <c r="N54" s="3"/>
    </row>
    <row r="55" spans="2:14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47390148.505099997</v>
      </c>
      <c r="G55" s="21">
        <v>0</v>
      </c>
      <c r="H55" s="67">
        <v>0</v>
      </c>
      <c r="I55" s="44">
        <v>0</v>
      </c>
      <c r="J55" s="19">
        <v>0</v>
      </c>
      <c r="K55" s="69">
        <v>0</v>
      </c>
      <c r="L55" s="67">
        <v>0</v>
      </c>
      <c r="M55" s="56">
        <f t="shared" si="18"/>
        <v>47390148.505099997</v>
      </c>
      <c r="N55" s="3"/>
    </row>
    <row r="56" spans="2:14" ht="17.25" customHeight="1" x14ac:dyDescent="0.25">
      <c r="B56" s="10" t="s">
        <v>45</v>
      </c>
      <c r="C56" s="49" t="s">
        <v>42</v>
      </c>
      <c r="D56" s="19"/>
      <c r="E56" s="32">
        <v>0</v>
      </c>
      <c r="F56" s="64">
        <v>47390148.505099997</v>
      </c>
      <c r="G56" s="21">
        <v>0</v>
      </c>
      <c r="H56" s="68">
        <v>0</v>
      </c>
      <c r="I56" s="44">
        <v>0</v>
      </c>
      <c r="J56" s="19">
        <v>0</v>
      </c>
      <c r="K56" s="69">
        <v>0</v>
      </c>
      <c r="L56" s="68">
        <v>0</v>
      </c>
      <c r="M56" s="50">
        <f t="shared" si="18"/>
        <v>47390148.505099997</v>
      </c>
      <c r="N56" s="3"/>
    </row>
    <row r="57" spans="2:14" ht="17.25" customHeight="1" x14ac:dyDescent="0.25">
      <c r="B57" s="83" t="s">
        <v>62</v>
      </c>
      <c r="C57" s="14"/>
      <c r="D57" s="25"/>
      <c r="E57" s="86">
        <f>+E58</f>
        <v>0</v>
      </c>
      <c r="F57" s="86">
        <f t="shared" ref="F57:L57" si="19">+F58</f>
        <v>0</v>
      </c>
      <c r="G57" s="86">
        <f t="shared" si="19"/>
        <v>0</v>
      </c>
      <c r="H57" s="86">
        <f t="shared" si="19"/>
        <v>279131988.53909999</v>
      </c>
      <c r="I57" s="86">
        <f t="shared" si="19"/>
        <v>0</v>
      </c>
      <c r="J57" s="86">
        <f t="shared" si="19"/>
        <v>0</v>
      </c>
      <c r="K57" s="86">
        <f t="shared" si="19"/>
        <v>122120074.815</v>
      </c>
      <c r="L57" s="86">
        <f t="shared" si="19"/>
        <v>122120074.815</v>
      </c>
      <c r="M57" s="86">
        <f>+M58</f>
        <v>523372138.16909999</v>
      </c>
      <c r="N57" s="4">
        <f>+M57/$M$60</f>
        <v>2.6958382720248296E-3</v>
      </c>
    </row>
    <row r="58" spans="2:14" ht="17.25" customHeight="1" x14ac:dyDescent="0.25">
      <c r="B58" s="84" t="s">
        <v>66</v>
      </c>
      <c r="C58" s="14"/>
      <c r="D58" s="20"/>
      <c r="E58" s="87">
        <f>+E59</f>
        <v>0</v>
      </c>
      <c r="F58" s="28">
        <f t="shared" ref="F58:L58" si="20">+F59</f>
        <v>0</v>
      </c>
      <c r="G58" s="29">
        <f t="shared" si="20"/>
        <v>0</v>
      </c>
      <c r="H58" s="28">
        <f t="shared" si="20"/>
        <v>279131988.53909999</v>
      </c>
      <c r="I58" s="29">
        <f t="shared" si="20"/>
        <v>0</v>
      </c>
      <c r="J58" s="28">
        <f t="shared" si="20"/>
        <v>0</v>
      </c>
      <c r="K58" s="29">
        <f t="shared" si="20"/>
        <v>122120074.815</v>
      </c>
      <c r="L58" s="28">
        <f t="shared" si="20"/>
        <v>122120074.815</v>
      </c>
      <c r="M58" s="88">
        <f>+M59</f>
        <v>523372138.16909999</v>
      </c>
      <c r="N58" s="85"/>
    </row>
    <row r="59" spans="2:14" ht="17.25" customHeight="1" x14ac:dyDescent="0.25">
      <c r="B59" s="82" t="s">
        <v>64</v>
      </c>
      <c r="C59" s="37" t="s">
        <v>63</v>
      </c>
      <c r="D59" s="20"/>
      <c r="E59" s="89"/>
      <c r="F59" s="38"/>
      <c r="G59" s="90"/>
      <c r="H59" s="39">
        <v>279131988.53909999</v>
      </c>
      <c r="I59" s="91"/>
      <c r="J59" s="39"/>
      <c r="K59" s="91">
        <v>122120074.815</v>
      </c>
      <c r="L59" s="39">
        <v>122120074.815</v>
      </c>
      <c r="M59" s="92">
        <f>+SUM(E59:L59)</f>
        <v>523372138.16909999</v>
      </c>
      <c r="N59" s="85"/>
    </row>
    <row r="60" spans="2:14" x14ac:dyDescent="0.25">
      <c r="B60" s="160" t="s">
        <v>50</v>
      </c>
      <c r="C60" s="177"/>
      <c r="D60" s="23">
        <f>+D7+D10+D29+D36+D57</f>
        <v>904338788.32189989</v>
      </c>
      <c r="E60" s="59">
        <f>+E7+E10+E29+E36+E57</f>
        <v>30882034707.803097</v>
      </c>
      <c r="F60" s="59">
        <f t="shared" ref="F60:L60" si="21">+F7+F10+F29+F36+F57</f>
        <v>764349190.27660012</v>
      </c>
      <c r="G60" s="59">
        <f t="shared" si="21"/>
        <v>66780754929.77784</v>
      </c>
      <c r="H60" s="59">
        <f t="shared" si="21"/>
        <v>33244019219.710972</v>
      </c>
      <c r="I60" s="59">
        <f t="shared" si="21"/>
        <v>46296046124.3834</v>
      </c>
      <c r="J60" s="59">
        <f t="shared" si="21"/>
        <v>2361188096.8474002</v>
      </c>
      <c r="K60" s="59">
        <f t="shared" si="21"/>
        <v>2066820772.2837999</v>
      </c>
      <c r="L60" s="59">
        <f t="shared" si="21"/>
        <v>10841225679.476501</v>
      </c>
      <c r="M60" s="60">
        <f>+M36+M29+M10+M7+M57</f>
        <v>194140777508.8815</v>
      </c>
      <c r="N60" s="170">
        <f>+M60/M61</f>
        <v>0.22511880400999698</v>
      </c>
    </row>
    <row r="61" spans="2:14" ht="15" customHeight="1" x14ac:dyDescent="0.25">
      <c r="B61" s="160" t="s">
        <v>51</v>
      </c>
      <c r="C61" s="161"/>
      <c r="D61" s="23">
        <v>8768061026.4899998</v>
      </c>
      <c r="E61" s="23">
        <v>182737826525.34</v>
      </c>
      <c r="F61" s="23">
        <v>4784279760.3699999</v>
      </c>
      <c r="G61" s="23">
        <v>264454007520.10999</v>
      </c>
      <c r="H61" s="23">
        <v>131467033489.25999</v>
      </c>
      <c r="I61" s="23">
        <v>162480169784.23999</v>
      </c>
      <c r="J61" s="23">
        <v>25249581411.66</v>
      </c>
      <c r="K61" s="23">
        <v>19109031006.139999</v>
      </c>
      <c r="L61" s="23">
        <v>55734519354.339996</v>
      </c>
      <c r="M61" s="23">
        <v>862392541407.87</v>
      </c>
      <c r="N61" s="171"/>
    </row>
    <row r="62" spans="2:14" ht="15.75" customHeight="1" x14ac:dyDescent="0.25">
      <c r="B62" s="160" t="s">
        <v>52</v>
      </c>
      <c r="C62" s="161"/>
      <c r="D62" s="75">
        <f>+D60/D61</f>
        <v>0.10314011109066398</v>
      </c>
      <c r="E62" s="75">
        <f>+E60/E61</f>
        <v>0.1689963993498671</v>
      </c>
      <c r="F62" s="75">
        <f>+F60/F61</f>
        <v>0.15976264528006781</v>
      </c>
      <c r="G62" s="75">
        <f t="shared" ref="G62:L62" si="22">+G60/G61</f>
        <v>0.25252313457454262</v>
      </c>
      <c r="H62" s="75">
        <f t="shared" si="22"/>
        <v>0.25286962318524359</v>
      </c>
      <c r="I62" s="75">
        <f t="shared" si="22"/>
        <v>0.28493351641533032</v>
      </c>
      <c r="J62" s="75">
        <f t="shared" si="22"/>
        <v>9.3513950126596065E-2</v>
      </c>
      <c r="K62" s="75">
        <f t="shared" si="22"/>
        <v>0.10815937090790743</v>
      </c>
      <c r="L62" s="75">
        <f t="shared" si="22"/>
        <v>0.19451546016844415</v>
      </c>
      <c r="M62" s="162" t="s">
        <v>53</v>
      </c>
      <c r="N62" s="163"/>
    </row>
    <row r="63" spans="2:14" ht="15.75" x14ac:dyDescent="0.25">
      <c r="B63" s="34" t="s">
        <v>74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2:14" x14ac:dyDescent="0.25">
      <c r="B64" s="35"/>
      <c r="C64" s="35"/>
      <c r="D64" s="35"/>
      <c r="E64" s="47"/>
      <c r="F64" s="47"/>
      <c r="G64" s="35"/>
      <c r="H64" s="35"/>
      <c r="I64" s="35"/>
      <c r="J64" s="55"/>
      <c r="K64" s="35"/>
      <c r="L64" s="35"/>
      <c r="M64" s="36"/>
      <c r="N64" s="35"/>
    </row>
    <row r="65" spans="13:13" x14ac:dyDescent="0.25">
      <c r="M65" s="53"/>
    </row>
    <row r="66" spans="13:13" x14ac:dyDescent="0.25">
      <c r="M66" s="54"/>
    </row>
  </sheetData>
  <mergeCells count="20">
    <mergeCell ref="B62:C62"/>
    <mergeCell ref="M62:N62"/>
    <mergeCell ref="I5:I6"/>
    <mergeCell ref="J5:J6"/>
    <mergeCell ref="K5:K6"/>
    <mergeCell ref="L5:L6"/>
    <mergeCell ref="M5:N5"/>
    <mergeCell ref="B60:C60"/>
    <mergeCell ref="N60:N61"/>
    <mergeCell ref="B61:C61"/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66"/>
  <sheetViews>
    <sheetView showGridLines="0" topLeftCell="B1" zoomScaleNormal="100" workbookViewId="0">
      <pane xSplit="2" ySplit="6" topLeftCell="J44" activePane="bottomRight" state="frozen"/>
      <selection activeCell="B63" sqref="B63"/>
      <selection pane="topRight" activeCell="B63" sqref="B63"/>
      <selection pane="bottomLeft" activeCell="B63" sqref="B63"/>
      <selection pane="bottomRight" activeCell="O61" sqref="O61:O62"/>
    </sheetView>
  </sheetViews>
  <sheetFormatPr baseColWidth="10" defaultColWidth="11.42578125" defaultRowHeight="15" x14ac:dyDescent="0.25"/>
  <cols>
    <col min="1" max="1" width="11.42578125" style="6"/>
    <col min="2" max="2" width="72.42578125" style="6" customWidth="1"/>
    <col min="3" max="4" width="16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8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67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803502734.08769989</v>
      </c>
      <c r="E7" s="25">
        <f t="shared" si="0"/>
        <v>21490531946.601398</v>
      </c>
      <c r="F7" s="23">
        <f t="shared" si="0"/>
        <v>518856880.63010007</v>
      </c>
      <c r="G7" s="24">
        <f t="shared" si="0"/>
        <v>54665433064.255165</v>
      </c>
      <c r="H7" s="23">
        <f t="shared" si="0"/>
        <v>27961897808.707001</v>
      </c>
      <c r="I7" s="70">
        <f t="shared" si="0"/>
        <v>38751701073.408493</v>
      </c>
      <c r="J7" s="65">
        <f t="shared" si="0"/>
        <v>2160047535.4160004</v>
      </c>
      <c r="K7" s="70">
        <f t="shared" si="0"/>
        <v>1830001886.1819</v>
      </c>
      <c r="L7" s="65">
        <f t="shared" si="0"/>
        <v>9420939229.3460979</v>
      </c>
      <c r="M7" s="71">
        <f t="shared" si="0"/>
        <v>157602912158.63388</v>
      </c>
      <c r="N7" s="76">
        <f>+M7/$M$60</f>
        <v>0.78769599488065734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803502734.08769989</v>
      </c>
      <c r="E8" s="29">
        <f t="shared" si="1"/>
        <v>21490531946.601398</v>
      </c>
      <c r="F8" s="28">
        <f t="shared" si="1"/>
        <v>518856880.63010007</v>
      </c>
      <c r="G8" s="29">
        <f t="shared" si="1"/>
        <v>54665433064.255165</v>
      </c>
      <c r="H8" s="28">
        <f t="shared" si="1"/>
        <v>27961897808.707001</v>
      </c>
      <c r="I8" s="72">
        <f t="shared" si="1"/>
        <v>38751701073.408493</v>
      </c>
      <c r="J8" s="28">
        <f t="shared" si="1"/>
        <v>2160047535.4160004</v>
      </c>
      <c r="K8" s="72">
        <f t="shared" si="1"/>
        <v>1830001886.1819</v>
      </c>
      <c r="L8" s="28">
        <f t="shared" si="1"/>
        <v>9420939229.3460979</v>
      </c>
      <c r="M8" s="40">
        <f>+M9</f>
        <v>157602912158.63388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803502734.08769989</v>
      </c>
      <c r="E9" s="21">
        <v>21490531946.601398</v>
      </c>
      <c r="F9" s="39">
        <v>518856880.63010007</v>
      </c>
      <c r="G9" s="21">
        <v>54665433064.255165</v>
      </c>
      <c r="H9" s="38">
        <v>27961897808.707001</v>
      </c>
      <c r="I9" s="38">
        <v>38751701073.408493</v>
      </c>
      <c r="J9" s="38">
        <v>2160047535.4160004</v>
      </c>
      <c r="K9" s="38">
        <v>1830001886.1819</v>
      </c>
      <c r="L9" s="38">
        <v>9420939229.3460979</v>
      </c>
      <c r="M9" s="39">
        <f>SUM(D9:L9)</f>
        <v>157602912158.63388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 t="shared" ref="D10:G10" si="2">+D11+D13+D15+D17+D19+D21</f>
        <v>2429254.5084000002</v>
      </c>
      <c r="E10" s="25">
        <f t="shared" si="2"/>
        <v>142835893.6464</v>
      </c>
      <c r="F10" s="23">
        <f t="shared" si="2"/>
        <v>1123370.942</v>
      </c>
      <c r="G10" s="25">
        <f t="shared" si="2"/>
        <v>69414362.95480001</v>
      </c>
      <c r="H10" s="23">
        <f>+H11+H13+H15+H17+H19+H21</f>
        <v>55190459.014300004</v>
      </c>
      <c r="I10" s="24">
        <f>+I11+I13+I15+I17+I19+I21</f>
        <v>199113175.84539998</v>
      </c>
      <c r="J10" s="59">
        <f>+J11+J13+J15+J17+J19+J21</f>
        <v>262222415.9786</v>
      </c>
      <c r="K10" s="24">
        <f>+K11+K13+K15+K17+K19+K21</f>
        <v>21242829.5416</v>
      </c>
      <c r="L10" s="59">
        <f>+L11+L13+L15+L17+L19+L21</f>
        <v>56106131.185799994</v>
      </c>
      <c r="M10" s="60">
        <f>M11+M13+M15+M17+M19+M21</f>
        <v>809677893.61729991</v>
      </c>
      <c r="N10" s="77">
        <f>+M10/$M$60</f>
        <v>4.0467528499968453E-3</v>
      </c>
      <c r="O10" s="41"/>
      <c r="P10" s="13"/>
      <c r="Q10" s="7"/>
      <c r="R10" s="7"/>
    </row>
    <row r="11" spans="2:18" s="42" customFormat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1123370.942</v>
      </c>
      <c r="G11" s="32">
        <f t="shared" ref="G11:L11" si="3">+G12</f>
        <v>0</v>
      </c>
      <c r="H11" s="31">
        <f t="shared" si="3"/>
        <v>0</v>
      </c>
      <c r="I11" s="29">
        <f t="shared" si="3"/>
        <v>0</v>
      </c>
      <c r="J11" s="28">
        <f t="shared" si="3"/>
        <v>0</v>
      </c>
      <c r="K11" s="29">
        <f t="shared" si="3"/>
        <v>0</v>
      </c>
      <c r="L11" s="31">
        <f t="shared" si="3"/>
        <v>0</v>
      </c>
      <c r="M11" s="51">
        <f>+M12</f>
        <v>1123370.942</v>
      </c>
      <c r="N11" s="5"/>
      <c r="Q11" s="43"/>
      <c r="R11" s="43"/>
    </row>
    <row r="12" spans="2:18" x14ac:dyDescent="0.25">
      <c r="B12" s="10" t="s">
        <v>22</v>
      </c>
      <c r="C12" s="15" t="s">
        <v>23</v>
      </c>
      <c r="D12" s="19">
        <v>0</v>
      </c>
      <c r="E12" s="19">
        <v>0</v>
      </c>
      <c r="F12" s="19">
        <v>1123370.942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1123370.942</v>
      </c>
      <c r="N12" s="5"/>
      <c r="Q12" s="7"/>
      <c r="R12" s="7"/>
    </row>
    <row r="13" spans="2:18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4">+H14</f>
        <v>0</v>
      </c>
      <c r="I13" s="32">
        <f t="shared" si="4"/>
        <v>0</v>
      </c>
      <c r="J13" s="31">
        <f t="shared" si="4"/>
        <v>0</v>
      </c>
      <c r="K13" s="32">
        <f t="shared" si="4"/>
        <v>0</v>
      </c>
      <c r="L13" s="31">
        <f t="shared" si="4"/>
        <v>0</v>
      </c>
      <c r="M13" s="51">
        <f>+M14</f>
        <v>0</v>
      </c>
      <c r="N13" s="5"/>
      <c r="Q13" s="7"/>
      <c r="R13" s="7"/>
    </row>
    <row r="14" spans="2:18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142835893.6464</v>
      </c>
      <c r="F15" s="31">
        <f>+F16</f>
        <v>0</v>
      </c>
      <c r="G15" s="66">
        <f t="shared" ref="G15:K15" si="5">+G16</f>
        <v>13596892.98</v>
      </c>
      <c r="H15" s="45">
        <f t="shared" si="5"/>
        <v>55190459.014300004</v>
      </c>
      <c r="I15" s="32">
        <f t="shared" si="5"/>
        <v>199113175.84539998</v>
      </c>
      <c r="J15" s="31">
        <f>J16</f>
        <v>262222415.9786</v>
      </c>
      <c r="K15" s="32">
        <f t="shared" si="5"/>
        <v>21242829.5416</v>
      </c>
      <c r="L15" s="31">
        <f>L16</f>
        <v>56106131.185799994</v>
      </c>
      <c r="M15" s="51">
        <f>+M16</f>
        <v>750307798.19209993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>
        <v>142835893.6464</v>
      </c>
      <c r="F16" s="19">
        <v>0</v>
      </c>
      <c r="G16" s="57">
        <v>13596892.98</v>
      </c>
      <c r="H16" s="57">
        <v>55190459.014300004</v>
      </c>
      <c r="I16" s="57">
        <v>199113175.84539998</v>
      </c>
      <c r="J16" s="19">
        <v>262222415.9786</v>
      </c>
      <c r="K16" s="21">
        <v>21242829.5416</v>
      </c>
      <c r="L16" s="22">
        <v>56106131.185799994</v>
      </c>
      <c r="M16" s="50">
        <f>SUM(D16:L16)</f>
        <v>750307798.19209993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2429254.5084000002</v>
      </c>
      <c r="E17" s="32">
        <f>+E18</f>
        <v>0</v>
      </c>
      <c r="F17" s="31">
        <f>+F18</f>
        <v>0</v>
      </c>
      <c r="G17" s="66">
        <f t="shared" ref="G17:L17" si="6">+G18</f>
        <v>0</v>
      </c>
      <c r="H17" s="45">
        <f t="shared" si="6"/>
        <v>0</v>
      </c>
      <c r="I17" s="32">
        <f t="shared" si="6"/>
        <v>0</v>
      </c>
      <c r="J17" s="31">
        <f t="shared" si="6"/>
        <v>0</v>
      </c>
      <c r="K17" s="32">
        <f t="shared" si="6"/>
        <v>0</v>
      </c>
      <c r="L17" s="31">
        <f t="shared" si="6"/>
        <v>0</v>
      </c>
      <c r="M17" s="51">
        <f>+M18</f>
        <v>2429254.5084000002</v>
      </c>
      <c r="N17" s="3"/>
    </row>
    <row r="18" spans="2:18" x14ac:dyDescent="0.25">
      <c r="B18" s="10" t="s">
        <v>22</v>
      </c>
      <c r="C18" s="15" t="s">
        <v>25</v>
      </c>
      <c r="D18" s="19">
        <v>2429254.5084000002</v>
      </c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44">
        <f>SUM(D18:L18)</f>
        <v>2429254.5084000002</v>
      </c>
      <c r="N18" s="5"/>
    </row>
    <row r="19" spans="2:18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 t="shared" ref="G19:L19" si="7">+G20</f>
        <v>55817469.974800006</v>
      </c>
      <c r="H19" s="45">
        <f t="shared" si="7"/>
        <v>0</v>
      </c>
      <c r="I19" s="32">
        <f t="shared" si="7"/>
        <v>0</v>
      </c>
      <c r="J19" s="31">
        <f t="shared" si="7"/>
        <v>0</v>
      </c>
      <c r="K19" s="32">
        <f t="shared" si="7"/>
        <v>0</v>
      </c>
      <c r="L19" s="31">
        <f t="shared" si="7"/>
        <v>0</v>
      </c>
      <c r="M19" s="51">
        <f>+M20</f>
        <v>55817469.974800006</v>
      </c>
      <c r="N19" s="3"/>
      <c r="R19" s="7"/>
    </row>
    <row r="20" spans="2:18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7">
        <v>55817469.974800006</v>
      </c>
      <c r="H20" s="44">
        <v>0</v>
      </c>
      <c r="I20" s="58">
        <v>0</v>
      </c>
      <c r="J20" s="19">
        <v>0</v>
      </c>
      <c r="K20" s="20">
        <v>0</v>
      </c>
      <c r="L20" s="19">
        <v>0</v>
      </c>
      <c r="M20" s="50">
        <f>SUM(D20:L20)</f>
        <v>55817469.974800006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0</v>
      </c>
      <c r="G21" s="66">
        <v>0</v>
      </c>
      <c r="H21" s="45">
        <v>0</v>
      </c>
      <c r="I21" s="32">
        <v>0</v>
      </c>
      <c r="J21" s="31">
        <f>+J22</f>
        <v>0</v>
      </c>
      <c r="K21" s="32">
        <f>K22</f>
        <v>0</v>
      </c>
      <c r="L21" s="31">
        <v>0</v>
      </c>
      <c r="M21" s="51">
        <f>M22</f>
        <v>0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57"/>
      <c r="G22" s="58">
        <v>0</v>
      </c>
      <c r="H22" s="44">
        <v>0</v>
      </c>
      <c r="I22" s="58">
        <v>0</v>
      </c>
      <c r="J22" s="81"/>
      <c r="K22" s="20">
        <v>0</v>
      </c>
      <c r="L22" s="19">
        <v>0</v>
      </c>
      <c r="M22" s="50">
        <f>SUM(D22:L22)</f>
        <v>0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ht="15" hidden="1" customHeight="1" x14ac:dyDescent="0.25">
      <c r="B25" s="11" t="s">
        <v>31</v>
      </c>
      <c r="C25" s="15" t="s">
        <v>17</v>
      </c>
      <c r="D25" s="3"/>
      <c r="E25" s="20"/>
      <c r="F25" s="19"/>
      <c r="G25" s="20"/>
      <c r="H25" s="19"/>
      <c r="I25" s="20"/>
      <c r="J25" s="19"/>
      <c r="K25" s="20"/>
      <c r="L25" s="19"/>
      <c r="M25" s="51">
        <f>+M26</f>
        <v>0</v>
      </c>
      <c r="N25" s="5"/>
    </row>
    <row r="26" spans="2:18" ht="15" hidden="1" customHeight="1" x14ac:dyDescent="0.25">
      <c r="B26" s="10" t="s">
        <v>22</v>
      </c>
      <c r="C26" s="15" t="s">
        <v>23</v>
      </c>
      <c r="D26" s="3"/>
      <c r="E26" s="20"/>
      <c r="F26" s="19"/>
      <c r="G26" s="20"/>
      <c r="H26" s="19"/>
      <c r="I26" s="20"/>
      <c r="J26" s="19"/>
      <c r="K26" s="20"/>
      <c r="L26" s="19"/>
      <c r="M26" s="50"/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8">+D30+D32+D34</f>
        <v>0</v>
      </c>
      <c r="E29" s="25">
        <f t="shared" si="8"/>
        <v>3381262388.2122011</v>
      </c>
      <c r="F29" s="23">
        <f t="shared" si="8"/>
        <v>40220029.950099997</v>
      </c>
      <c r="G29" s="25">
        <f t="shared" si="8"/>
        <v>3198284608.4887009</v>
      </c>
      <c r="H29" s="65">
        <f t="shared" si="8"/>
        <v>1101322085.0469</v>
      </c>
      <c r="I29" s="25">
        <f t="shared" si="8"/>
        <v>3544532807.5189004</v>
      </c>
      <c r="J29" s="65">
        <f t="shared" si="8"/>
        <v>242859901.10979998</v>
      </c>
      <c r="K29" s="25">
        <f t="shared" si="8"/>
        <v>125338124.07960001</v>
      </c>
      <c r="L29" s="65">
        <f t="shared" si="8"/>
        <v>656727529.91149998</v>
      </c>
      <c r="M29" s="17">
        <f>+M30+M34+M32</f>
        <v>12290547474.317703</v>
      </c>
      <c r="N29" s="4">
        <f>+M29/$M$60</f>
        <v>6.1427894242627241E-2</v>
      </c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498342182.74400002</v>
      </c>
      <c r="F30" s="31">
        <f>+F31</f>
        <v>0</v>
      </c>
      <c r="G30" s="32">
        <f t="shared" ref="G30:L30" si="9">+G31</f>
        <v>1095681943.1545997</v>
      </c>
      <c r="H30" s="61">
        <f t="shared" si="9"/>
        <v>501277323.66960007</v>
      </c>
      <c r="I30" s="29">
        <f>+I31</f>
        <v>1331297130.7556</v>
      </c>
      <c r="J30" s="61">
        <f>+J31</f>
        <v>13093533.109499998</v>
      </c>
      <c r="K30" s="29">
        <f t="shared" si="9"/>
        <v>93175833.656800002</v>
      </c>
      <c r="L30" s="61">
        <f t="shared" si="9"/>
        <v>180557318.05379999</v>
      </c>
      <c r="M30" s="51">
        <f>+M31</f>
        <v>3713425265.1438994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498342182.74400002</v>
      </c>
      <c r="F31" s="19">
        <v>0</v>
      </c>
      <c r="G31" s="21">
        <v>1095681943.1545997</v>
      </c>
      <c r="H31" s="62">
        <v>501277323.66960007</v>
      </c>
      <c r="I31" s="21">
        <v>1331297130.7556</v>
      </c>
      <c r="J31" s="62">
        <v>13093533.109499998</v>
      </c>
      <c r="K31" s="21">
        <v>93175833.656800002</v>
      </c>
      <c r="L31" s="62">
        <v>180557318.05379999</v>
      </c>
      <c r="M31" s="44">
        <f>SUM(D31:L31)</f>
        <v>3713425265.1438994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2493395749.2124009</v>
      </c>
      <c r="F32" s="31">
        <f>+F33</f>
        <v>0</v>
      </c>
      <c r="G32" s="32">
        <f t="shared" ref="G32:L32" si="10">+G33</f>
        <v>2102602665.334101</v>
      </c>
      <c r="H32" s="63">
        <f t="shared" si="10"/>
        <v>496629074.42360002</v>
      </c>
      <c r="I32" s="32">
        <f>+I33</f>
        <v>1748496059.7508006</v>
      </c>
      <c r="J32" s="63">
        <f>+J33</f>
        <v>111227611.98089997</v>
      </c>
      <c r="K32" s="32">
        <f t="shared" si="10"/>
        <v>15601077.043300001</v>
      </c>
      <c r="L32" s="63">
        <f t="shared" si="10"/>
        <v>461974886.1038</v>
      </c>
      <c r="M32" s="51">
        <f>+M33</f>
        <v>7429927123.8489027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2493395749.2124009</v>
      </c>
      <c r="F33" s="19">
        <v>0</v>
      </c>
      <c r="G33" s="21">
        <v>2102602665.334101</v>
      </c>
      <c r="H33" s="62">
        <v>496629074.42360002</v>
      </c>
      <c r="I33" s="21">
        <v>1748496059.7508006</v>
      </c>
      <c r="J33" s="62">
        <v>111227611.98089997</v>
      </c>
      <c r="K33" s="21">
        <v>15601077.043300001</v>
      </c>
      <c r="L33" s="62">
        <v>461974886.1038</v>
      </c>
      <c r="M33" s="50">
        <f>SUM(D33:L33)</f>
        <v>7429927123.8489027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389524456.25580001</v>
      </c>
      <c r="F34" s="31">
        <f>+F35</f>
        <v>40220029.950099997</v>
      </c>
      <c r="G34" s="32">
        <f t="shared" ref="G34:L34" si="11">+G35</f>
        <v>0</v>
      </c>
      <c r="H34" s="63">
        <f t="shared" si="11"/>
        <v>103415686.95370001</v>
      </c>
      <c r="I34" s="32">
        <f>+I35</f>
        <v>464739617.01249993</v>
      </c>
      <c r="J34" s="63">
        <f>+J35</f>
        <v>118538756.01939999</v>
      </c>
      <c r="K34" s="32">
        <f t="shared" si="11"/>
        <v>16561213.3795</v>
      </c>
      <c r="L34" s="63">
        <f t="shared" si="11"/>
        <v>14195325.753900001</v>
      </c>
      <c r="M34" s="51">
        <f>+M35</f>
        <v>1147195085.3248999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389524456.25580001</v>
      </c>
      <c r="F35" s="19">
        <v>40220029.950099997</v>
      </c>
      <c r="G35" s="21"/>
      <c r="H35" s="64">
        <v>103415686.95370001</v>
      </c>
      <c r="I35" s="21">
        <v>464739617.01249993</v>
      </c>
      <c r="J35" s="64">
        <v>118538756.01939999</v>
      </c>
      <c r="K35" s="21">
        <v>16561213.3795</v>
      </c>
      <c r="L35" s="64">
        <v>14195325.753900001</v>
      </c>
      <c r="M35" s="50">
        <f>SUM(D35:L35)</f>
        <v>1147195085.3248999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</f>
        <v>170626238.24950001</v>
      </c>
      <c r="E36" s="25">
        <f t="shared" ref="E36:L36" si="12">+E53+E55+E37+E39+E43+E47+E49+E45+E41+E51</f>
        <v>7606670709.4168005</v>
      </c>
      <c r="F36" s="25">
        <f t="shared" si="12"/>
        <v>194747995.69660002</v>
      </c>
      <c r="G36" s="25">
        <f t="shared" si="12"/>
        <v>10150811561.545002</v>
      </c>
      <c r="H36" s="25">
        <f t="shared" si="12"/>
        <v>4465750908.0206995</v>
      </c>
      <c r="I36" s="25">
        <f t="shared" si="12"/>
        <v>4644345008.0888004</v>
      </c>
      <c r="J36" s="25">
        <f t="shared" si="12"/>
        <v>0</v>
      </c>
      <c r="K36" s="25">
        <f t="shared" si="12"/>
        <v>0</v>
      </c>
      <c r="L36" s="25">
        <f t="shared" si="12"/>
        <v>1611523097.8138001</v>
      </c>
      <c r="M36" s="17">
        <f>+M37+M39+M43+M47+M49+M45+M51+M53+M55+M41</f>
        <v>28844475518.831203</v>
      </c>
      <c r="N36" s="76">
        <f>+M36/$M$60</f>
        <v>0.14416407367997872</v>
      </c>
      <c r="O36" s="13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3220682515.7095003</v>
      </c>
      <c r="F37" s="61">
        <f>+F38</f>
        <v>0</v>
      </c>
      <c r="G37" s="32">
        <f t="shared" ref="G37:L37" si="13">+G38</f>
        <v>3513982955.2922001</v>
      </c>
      <c r="H37" s="61">
        <f t="shared" si="13"/>
        <v>1835626602.9159</v>
      </c>
      <c r="I37" s="29">
        <f t="shared" si="13"/>
        <v>1958303656.7293</v>
      </c>
      <c r="J37" s="31">
        <f t="shared" si="13"/>
        <v>0</v>
      </c>
      <c r="K37" s="32">
        <f t="shared" si="13"/>
        <v>0</v>
      </c>
      <c r="L37" s="61">
        <f t="shared" si="13"/>
        <v>875684552.45889997</v>
      </c>
      <c r="M37" s="51">
        <f>+M38</f>
        <v>11404280283.105801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3220682515.7095003</v>
      </c>
      <c r="F38" s="67">
        <v>0</v>
      </c>
      <c r="G38" s="21">
        <v>3513982955.2922001</v>
      </c>
      <c r="H38" s="62">
        <v>1835626602.9159</v>
      </c>
      <c r="I38" s="21">
        <v>1958303656.7293</v>
      </c>
      <c r="J38" s="19">
        <v>0</v>
      </c>
      <c r="K38" s="20">
        <v>0</v>
      </c>
      <c r="L38" s="62">
        <v>875684552.45889997</v>
      </c>
      <c r="M38" s="50">
        <f>SUM(D38:L38)</f>
        <v>11404280283.105801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2670739501.6954999</v>
      </c>
      <c r="F39" s="63">
        <f>+F40</f>
        <v>0</v>
      </c>
      <c r="G39" s="32">
        <f t="shared" ref="G39:L39" si="14">+G40</f>
        <v>1261472681.1838999</v>
      </c>
      <c r="H39" s="63">
        <f t="shared" si="14"/>
        <v>1261472681.1839001</v>
      </c>
      <c r="I39" s="32">
        <f t="shared" si="14"/>
        <v>1210256890.3278999</v>
      </c>
      <c r="J39" s="31">
        <f t="shared" si="14"/>
        <v>0</v>
      </c>
      <c r="K39" s="32">
        <f t="shared" si="14"/>
        <v>0</v>
      </c>
      <c r="L39" s="63">
        <f t="shared" si="14"/>
        <v>276060681.5503</v>
      </c>
      <c r="M39" s="51">
        <f>+M40</f>
        <v>6680002435.9414997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2670739501.6954999</v>
      </c>
      <c r="F40" s="67">
        <v>0</v>
      </c>
      <c r="G40" s="21">
        <v>1261472681.1838999</v>
      </c>
      <c r="H40" s="62">
        <v>1261472681.1839001</v>
      </c>
      <c r="I40" s="21">
        <v>1210256890.3278999</v>
      </c>
      <c r="J40" s="19">
        <v>0</v>
      </c>
      <c r="K40" s="20">
        <v>0</v>
      </c>
      <c r="L40" s="67">
        <v>276060681.5503</v>
      </c>
      <c r="M40" s="50">
        <f>SUM(D40:L40)</f>
        <v>6680002435.9414997</v>
      </c>
      <c r="N40" s="5"/>
      <c r="P40" s="8"/>
    </row>
    <row r="41" spans="2:16" x14ac:dyDescent="0.25">
      <c r="B41" s="33" t="s">
        <v>65</v>
      </c>
      <c r="C41" s="15"/>
      <c r="D41" s="31">
        <v>0</v>
      </c>
      <c r="E41" s="32">
        <f>+E42</f>
        <v>971001572.13600004</v>
      </c>
      <c r="F41" s="63">
        <v>0</v>
      </c>
      <c r="G41" s="79">
        <f>+G42</f>
        <v>1427943488.4353001</v>
      </c>
      <c r="H41" s="80">
        <f>+H42</f>
        <v>562095674.78770006</v>
      </c>
      <c r="I41" s="79">
        <f>+I42</f>
        <v>922965553.18510008</v>
      </c>
      <c r="J41" s="31">
        <v>0</v>
      </c>
      <c r="K41" s="32">
        <v>0</v>
      </c>
      <c r="L41" s="63">
        <f>+L42</f>
        <v>285588697.68709999</v>
      </c>
      <c r="M41" s="56">
        <f>+M42</f>
        <v>4169594986.2312002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971001572.13600004</v>
      </c>
      <c r="F42" s="67">
        <v>0</v>
      </c>
      <c r="G42" s="21">
        <v>1427943488.4353001</v>
      </c>
      <c r="H42" s="62">
        <v>562095674.78770006</v>
      </c>
      <c r="I42" s="21">
        <v>922965553.18510008</v>
      </c>
      <c r="J42" s="19">
        <v>0</v>
      </c>
      <c r="K42" s="20">
        <v>0</v>
      </c>
      <c r="L42" s="67">
        <v>285588697.68709999</v>
      </c>
      <c r="M42" s="50">
        <f>SUM(D42:L42)</f>
        <v>4169594986.2312002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5">+G44</f>
        <v>0</v>
      </c>
      <c r="H43" s="63">
        <f t="shared" si="15"/>
        <v>135976727.96649998</v>
      </c>
      <c r="I43" s="32">
        <f t="shared" si="15"/>
        <v>0</v>
      </c>
      <c r="J43" s="31">
        <f t="shared" si="15"/>
        <v>0</v>
      </c>
      <c r="K43" s="32">
        <f t="shared" si="15"/>
        <v>0</v>
      </c>
      <c r="L43" s="63">
        <f t="shared" si="15"/>
        <v>174189166.11749998</v>
      </c>
      <c r="M43" s="51">
        <f>+M44</f>
        <v>310165894.08399999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135976727.96649998</v>
      </c>
      <c r="I44" s="20">
        <v>0</v>
      </c>
      <c r="J44" s="19">
        <v>0</v>
      </c>
      <c r="K44" s="20">
        <v>0</v>
      </c>
      <c r="L44" s="62">
        <v>174189166.11749998</v>
      </c>
      <c r="M44" s="50">
        <f>SUM(D44:L44)</f>
        <v>310165894.08399999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112800667.241</v>
      </c>
      <c r="E45" s="32">
        <f>+E46</f>
        <v>0</v>
      </c>
      <c r="F45" s="63">
        <f>+F46</f>
        <v>116807152.57440001</v>
      </c>
      <c r="G45" s="32">
        <f t="shared" si="15"/>
        <v>0</v>
      </c>
      <c r="H45" s="63">
        <f t="shared" si="15"/>
        <v>281061370.52429998</v>
      </c>
      <c r="I45" s="32">
        <f t="shared" si="15"/>
        <v>0</v>
      </c>
      <c r="J45" s="31">
        <f t="shared" si="15"/>
        <v>0</v>
      </c>
      <c r="K45" s="32">
        <f t="shared" si="15"/>
        <v>0</v>
      </c>
      <c r="L45" s="63">
        <f t="shared" si="15"/>
        <v>0</v>
      </c>
      <c r="M45" s="51">
        <f>+M46</f>
        <v>510669190.33969998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112800667.241</v>
      </c>
      <c r="E46" s="20">
        <v>0</v>
      </c>
      <c r="F46" s="62">
        <v>116807152.57440001</v>
      </c>
      <c r="G46" s="20">
        <v>0</v>
      </c>
      <c r="H46" s="67">
        <v>281061370.52429998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510669190.33969998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6">+G48</f>
        <v>1802337747.6339002</v>
      </c>
      <c r="H47" s="63">
        <f t="shared" si="16"/>
        <v>0</v>
      </c>
      <c r="I47" s="32">
        <f t="shared" si="16"/>
        <v>0</v>
      </c>
      <c r="J47" s="31">
        <f t="shared" si="16"/>
        <v>0</v>
      </c>
      <c r="K47" s="32">
        <f t="shared" si="16"/>
        <v>0</v>
      </c>
      <c r="L47" s="63">
        <f t="shared" si="16"/>
        <v>0</v>
      </c>
      <c r="M47" s="51">
        <f>+M48</f>
        <v>1802337747.6339002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1802337747.6339002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1802337747.6339002</v>
      </c>
      <c r="N48" s="3"/>
    </row>
    <row r="49" spans="2:15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744247119.87579989</v>
      </c>
      <c r="F49" s="67">
        <f>+F50</f>
        <v>0</v>
      </c>
      <c r="G49" s="32">
        <f t="shared" ref="G49:L49" si="17">+G50</f>
        <v>2145074688.9997001</v>
      </c>
      <c r="H49" s="63">
        <f t="shared" si="17"/>
        <v>113108396.7192</v>
      </c>
      <c r="I49" s="32">
        <f t="shared" si="17"/>
        <v>0</v>
      </c>
      <c r="J49" s="31">
        <f t="shared" si="17"/>
        <v>0</v>
      </c>
      <c r="K49" s="32">
        <f t="shared" si="17"/>
        <v>0</v>
      </c>
      <c r="L49" s="63">
        <f t="shared" si="17"/>
        <v>0</v>
      </c>
      <c r="M49" s="51">
        <f>+M50</f>
        <v>3002430205.5946999</v>
      </c>
      <c r="N49" s="3"/>
    </row>
    <row r="50" spans="2:15" ht="17.25" customHeight="1" x14ac:dyDescent="0.25">
      <c r="B50" s="10" t="s">
        <v>45</v>
      </c>
      <c r="C50" s="15" t="s">
        <v>42</v>
      </c>
      <c r="D50" s="19">
        <v>0</v>
      </c>
      <c r="E50" s="21">
        <v>744247119.87579989</v>
      </c>
      <c r="F50" s="67">
        <v>0</v>
      </c>
      <c r="G50" s="21">
        <v>2145074688.9997001</v>
      </c>
      <c r="H50" s="67">
        <v>113108396.7192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3002430205.5946999</v>
      </c>
      <c r="N50" s="3"/>
    </row>
    <row r="51" spans="2:15" ht="17.25" customHeight="1" x14ac:dyDescent="0.25">
      <c r="B51" s="33" t="s">
        <v>49</v>
      </c>
      <c r="C51" s="27"/>
      <c r="D51" s="31">
        <f>+D52</f>
        <v>57825571.008500002</v>
      </c>
      <c r="E51" s="32">
        <v>0</v>
      </c>
      <c r="F51" s="63">
        <f>+F52</f>
        <v>29795753.811799999</v>
      </c>
      <c r="G51" s="21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6" si="18">SUM(D51:L51)</f>
        <v>87621324.820299998</v>
      </c>
      <c r="N51" s="3"/>
    </row>
    <row r="52" spans="2:15" ht="17.25" customHeight="1" x14ac:dyDescent="0.25">
      <c r="B52" s="10" t="s">
        <v>45</v>
      </c>
      <c r="C52" s="15" t="s">
        <v>42</v>
      </c>
      <c r="D52" s="19">
        <v>57825571.008500002</v>
      </c>
      <c r="E52" s="31">
        <v>0</v>
      </c>
      <c r="F52" s="19">
        <v>29795753.811799999</v>
      </c>
      <c r="G52" s="21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18"/>
        <v>87621324.820299998</v>
      </c>
      <c r="N52" s="3"/>
    </row>
    <row r="53" spans="2:15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0</v>
      </c>
      <c r="G53" s="21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si="18"/>
        <v>0</v>
      </c>
      <c r="N53" s="3"/>
    </row>
    <row r="54" spans="2:15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19"/>
      <c r="G54" s="21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18"/>
        <v>0</v>
      </c>
      <c r="N54" s="3"/>
    </row>
    <row r="55" spans="2:15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48145089.310399994</v>
      </c>
      <c r="G55" s="21">
        <v>0</v>
      </c>
      <c r="H55" s="63">
        <f>+H56</f>
        <v>276409453.92320001</v>
      </c>
      <c r="I55" s="45">
        <f>+I56</f>
        <v>552818907.84650004</v>
      </c>
      <c r="J55" s="19">
        <v>0</v>
      </c>
      <c r="K55" s="69">
        <v>0</v>
      </c>
      <c r="L55" s="67">
        <v>0</v>
      </c>
      <c r="M55" s="56">
        <f t="shared" si="18"/>
        <v>877373451.08010006</v>
      </c>
      <c r="N55" s="3"/>
    </row>
    <row r="56" spans="2:15" ht="17.25" customHeight="1" x14ac:dyDescent="0.25">
      <c r="B56" s="10" t="s">
        <v>45</v>
      </c>
      <c r="C56" s="49" t="s">
        <v>42</v>
      </c>
      <c r="D56" s="19">
        <v>0</v>
      </c>
      <c r="E56" s="32">
        <v>0</v>
      </c>
      <c r="F56" s="64">
        <v>48145089.310399994</v>
      </c>
      <c r="G56" s="21">
        <v>0</v>
      </c>
      <c r="H56" s="68">
        <v>276409453.92320001</v>
      </c>
      <c r="I56" s="44">
        <v>552818907.84650004</v>
      </c>
      <c r="J56" s="19">
        <v>0</v>
      </c>
      <c r="K56" s="69">
        <v>0</v>
      </c>
      <c r="L56" s="68">
        <v>0</v>
      </c>
      <c r="M56" s="50">
        <f t="shared" si="18"/>
        <v>877373451.08010006</v>
      </c>
      <c r="N56" s="3"/>
    </row>
    <row r="57" spans="2:15" ht="17.25" customHeight="1" x14ac:dyDescent="0.25">
      <c r="B57" s="83" t="s">
        <v>62</v>
      </c>
      <c r="C57" s="14"/>
      <c r="D57" s="25"/>
      <c r="E57" s="86">
        <f>+E58</f>
        <v>0</v>
      </c>
      <c r="F57" s="86">
        <f t="shared" ref="F57:L58" si="19">+F58</f>
        <v>0</v>
      </c>
      <c r="G57" s="86">
        <f t="shared" si="19"/>
        <v>0</v>
      </c>
      <c r="H57" s="86">
        <f t="shared" si="19"/>
        <v>284412159.45520002</v>
      </c>
      <c r="I57" s="86">
        <f t="shared" si="19"/>
        <v>0</v>
      </c>
      <c r="J57" s="86">
        <f t="shared" si="19"/>
        <v>0</v>
      </c>
      <c r="K57" s="86">
        <f t="shared" si="19"/>
        <v>124430146.3717</v>
      </c>
      <c r="L57" s="86">
        <f t="shared" si="19"/>
        <v>124430146.3717</v>
      </c>
      <c r="M57" s="86">
        <f>+M58</f>
        <v>533272452.19859999</v>
      </c>
      <c r="N57" s="4">
        <f>+M57/$M$60</f>
        <v>2.6652843467398595E-3</v>
      </c>
    </row>
    <row r="58" spans="2:15" ht="17.25" customHeight="1" x14ac:dyDescent="0.25">
      <c r="B58" s="84" t="s">
        <v>66</v>
      </c>
      <c r="C58" s="14"/>
      <c r="D58" s="20">
        <v>0</v>
      </c>
      <c r="E58" s="87">
        <f>+E59</f>
        <v>0</v>
      </c>
      <c r="F58" s="28">
        <f t="shared" si="19"/>
        <v>0</v>
      </c>
      <c r="G58" s="29">
        <f t="shared" si="19"/>
        <v>0</v>
      </c>
      <c r="H58" s="28">
        <f t="shared" si="19"/>
        <v>284412159.45520002</v>
      </c>
      <c r="I58" s="29">
        <f t="shared" si="19"/>
        <v>0</v>
      </c>
      <c r="J58" s="28">
        <f t="shared" si="19"/>
        <v>0</v>
      </c>
      <c r="K58" s="29">
        <f t="shared" si="19"/>
        <v>124430146.3717</v>
      </c>
      <c r="L58" s="28">
        <f t="shared" si="19"/>
        <v>124430146.3717</v>
      </c>
      <c r="M58" s="88">
        <f>+M59</f>
        <v>533272452.19859999</v>
      </c>
      <c r="N58" s="85"/>
    </row>
    <row r="59" spans="2:15" ht="17.25" customHeight="1" x14ac:dyDescent="0.25">
      <c r="B59" s="82" t="s">
        <v>64</v>
      </c>
      <c r="C59" s="37" t="s">
        <v>63</v>
      </c>
      <c r="D59" s="20">
        <v>0</v>
      </c>
      <c r="E59" s="89">
        <v>0</v>
      </c>
      <c r="F59" s="38">
        <v>0</v>
      </c>
      <c r="G59" s="90">
        <v>0</v>
      </c>
      <c r="H59" s="39">
        <v>284412159.45520002</v>
      </c>
      <c r="I59" s="91">
        <v>0</v>
      </c>
      <c r="J59" s="39">
        <v>0</v>
      </c>
      <c r="K59" s="91">
        <v>124430146.3717</v>
      </c>
      <c r="L59" s="39">
        <v>124430146.3717</v>
      </c>
      <c r="M59" s="92">
        <f>+SUM(E59:L59)</f>
        <v>533272452.19859999</v>
      </c>
      <c r="N59" s="85"/>
    </row>
    <row r="60" spans="2:15" x14ac:dyDescent="0.25">
      <c r="B60" s="160" t="s">
        <v>50</v>
      </c>
      <c r="C60" s="177"/>
      <c r="D60" s="23">
        <f>+D7+D10+D29+D36+D57</f>
        <v>976558226.84559989</v>
      </c>
      <c r="E60" s="59">
        <f>+E7+E10+E29+E36+E57</f>
        <v>32621300937.876801</v>
      </c>
      <c r="F60" s="59">
        <f t="shared" ref="F60:L60" si="20">+F7+F10+F29+F36+F57</f>
        <v>754948277.21880007</v>
      </c>
      <c r="G60" s="59">
        <f t="shared" si="20"/>
        <v>68083943597.243668</v>
      </c>
      <c r="H60" s="59">
        <f t="shared" si="20"/>
        <v>33868573420.244102</v>
      </c>
      <c r="I60" s="59">
        <f t="shared" si="20"/>
        <v>47139692064.861588</v>
      </c>
      <c r="J60" s="59">
        <f t="shared" si="20"/>
        <v>2665129852.5044003</v>
      </c>
      <c r="K60" s="59">
        <f t="shared" si="20"/>
        <v>2101012986.1748002</v>
      </c>
      <c r="L60" s="59">
        <f t="shared" si="20"/>
        <v>11869726134.628899</v>
      </c>
      <c r="M60" s="60">
        <f>+M36+M29+M10+M7+M57</f>
        <v>200080885497.59869</v>
      </c>
      <c r="N60" s="170">
        <f>+M60/M61</f>
        <v>0.22917061419928689</v>
      </c>
    </row>
    <row r="61" spans="2:15" ht="15" customHeight="1" x14ac:dyDescent="0.25">
      <c r="B61" s="160" t="s">
        <v>51</v>
      </c>
      <c r="C61" s="161"/>
      <c r="D61" s="23">
        <v>9120847477.2700005</v>
      </c>
      <c r="E61" s="23">
        <v>185132541830.92001</v>
      </c>
      <c r="F61" s="23">
        <v>4961657415.3400002</v>
      </c>
      <c r="G61" s="23">
        <v>267697537937.51999</v>
      </c>
      <c r="H61" s="23">
        <v>132996306396.91</v>
      </c>
      <c r="I61" s="23">
        <v>164560469498.29001</v>
      </c>
      <c r="J61" s="23">
        <v>25316310530.049999</v>
      </c>
      <c r="K61" s="23">
        <v>19172104917.73</v>
      </c>
      <c r="L61" s="23">
        <v>56456197390.629997</v>
      </c>
      <c r="M61" s="23">
        <v>873065188556.89001</v>
      </c>
      <c r="N61" s="171"/>
      <c r="O61" s="41">
        <f>+M61-M60</f>
        <v>672984303059.29126</v>
      </c>
    </row>
    <row r="62" spans="2:15" ht="15.75" customHeight="1" x14ac:dyDescent="0.25">
      <c r="B62" s="160" t="s">
        <v>52</v>
      </c>
      <c r="C62" s="161"/>
      <c r="D62" s="75">
        <f>+D60/D61</f>
        <v>0.10706880356011585</v>
      </c>
      <c r="E62" s="75">
        <f>+E60/E61</f>
        <v>0.17620511561748858</v>
      </c>
      <c r="F62" s="75">
        <f>+F60/F61</f>
        <v>0.15215646990957493</v>
      </c>
      <c r="G62" s="75">
        <f t="shared" ref="G62:L62" si="21">+G60/G61</f>
        <v>0.25433160170914348</v>
      </c>
      <c r="H62" s="75">
        <f t="shared" si="21"/>
        <v>0.2546580001941392</v>
      </c>
      <c r="I62" s="75">
        <f t="shared" si="21"/>
        <v>0.28645817679410202</v>
      </c>
      <c r="J62" s="75">
        <f t="shared" si="21"/>
        <v>0.10527323281727563</v>
      </c>
      <c r="K62" s="75">
        <f t="shared" si="21"/>
        <v>0.10958697520123746</v>
      </c>
      <c r="L62" s="75">
        <f t="shared" si="21"/>
        <v>0.21024664577566662</v>
      </c>
      <c r="M62" s="162" t="s">
        <v>53</v>
      </c>
      <c r="N62" s="163"/>
      <c r="O62" s="94">
        <f>+O61/M61</f>
        <v>0.77082938580071303</v>
      </c>
    </row>
    <row r="63" spans="2:15" ht="15.75" x14ac:dyDescent="0.25">
      <c r="B63" s="34" t="s">
        <v>74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2:15" x14ac:dyDescent="0.25">
      <c r="B64" s="35"/>
      <c r="C64" s="35"/>
      <c r="D64" s="35"/>
      <c r="E64" s="47"/>
      <c r="F64" s="47"/>
      <c r="G64" s="35"/>
      <c r="H64" s="35"/>
      <c r="I64" s="35"/>
      <c r="J64" s="55"/>
      <c r="K64" s="35"/>
      <c r="L64" s="35"/>
      <c r="M64" s="36"/>
      <c r="N64" s="35"/>
    </row>
    <row r="65" spans="13:13" x14ac:dyDescent="0.25">
      <c r="M65" s="53"/>
    </row>
    <row r="66" spans="13:13" x14ac:dyDescent="0.25">
      <c r="M66" s="54"/>
    </row>
  </sheetData>
  <mergeCells count="20"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  <mergeCell ref="B62:C62"/>
    <mergeCell ref="M62:N62"/>
    <mergeCell ref="I5:I6"/>
    <mergeCell ref="J5:J6"/>
    <mergeCell ref="K5:K6"/>
    <mergeCell ref="L5:L6"/>
    <mergeCell ref="M5:N5"/>
    <mergeCell ref="B60:C60"/>
    <mergeCell ref="N60:N61"/>
    <mergeCell ref="B61:C61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R66"/>
  <sheetViews>
    <sheetView showGridLines="0" topLeftCell="B1" zoomScaleNormal="100" workbookViewId="0">
      <pane xSplit="2" ySplit="6" topLeftCell="D50" activePane="bottomRight" state="frozen"/>
      <selection pane="topRight" activeCell="D1" sqref="D1"/>
      <selection pane="bottomLeft" activeCell="B7" sqref="B7"/>
      <selection pane="bottomRight" activeCell="B63" sqref="B63"/>
    </sheetView>
  </sheetViews>
  <sheetFormatPr baseColWidth="10" defaultColWidth="11.42578125" defaultRowHeight="15" x14ac:dyDescent="0.25"/>
  <cols>
    <col min="1" max="1" width="11.42578125" style="6"/>
    <col min="2" max="2" width="72.42578125" style="6" customWidth="1"/>
    <col min="3" max="4" width="16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68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810960221.04030001</v>
      </c>
      <c r="E7" s="25">
        <f t="shared" si="0"/>
        <v>21871337333.060101</v>
      </c>
      <c r="F7" s="23">
        <f t="shared" si="0"/>
        <v>520870754.26409984</v>
      </c>
      <c r="G7" s="24">
        <f t="shared" si="0"/>
        <v>54788242965.998108</v>
      </c>
      <c r="H7" s="23">
        <f t="shared" si="0"/>
        <v>28072945350.874428</v>
      </c>
      <c r="I7" s="70">
        <f t="shared" si="0"/>
        <v>37163784710.562073</v>
      </c>
      <c r="J7" s="65">
        <f t="shared" si="0"/>
        <v>2404448979.7904997</v>
      </c>
      <c r="K7" s="70">
        <f t="shared" si="0"/>
        <v>1836980968.0017996</v>
      </c>
      <c r="L7" s="65">
        <f t="shared" si="0"/>
        <v>9453708164.5110989</v>
      </c>
      <c r="M7" s="71">
        <f t="shared" si="0"/>
        <v>156923279448.10251</v>
      </c>
      <c r="N7" s="76">
        <f>+M7/$M$60</f>
        <v>0.77943673300775718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810960221.04030001</v>
      </c>
      <c r="E8" s="29">
        <f t="shared" si="1"/>
        <v>21871337333.060101</v>
      </c>
      <c r="F8" s="28">
        <f t="shared" si="1"/>
        <v>520870754.26409984</v>
      </c>
      <c r="G8" s="29">
        <f t="shared" si="1"/>
        <v>54788242965.998108</v>
      </c>
      <c r="H8" s="28">
        <f t="shared" si="1"/>
        <v>28072945350.874428</v>
      </c>
      <c r="I8" s="72">
        <f t="shared" si="1"/>
        <v>37163784710.562073</v>
      </c>
      <c r="J8" s="28">
        <f t="shared" si="1"/>
        <v>2404448979.7904997</v>
      </c>
      <c r="K8" s="72">
        <f t="shared" si="1"/>
        <v>1836980968.0017996</v>
      </c>
      <c r="L8" s="28">
        <f t="shared" si="1"/>
        <v>9453708164.5110989</v>
      </c>
      <c r="M8" s="40">
        <f>+M9</f>
        <v>156923279448.10251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810960221.04030001</v>
      </c>
      <c r="E9" s="21">
        <v>21871337333.060101</v>
      </c>
      <c r="F9" s="39">
        <v>520870754.26409984</v>
      </c>
      <c r="G9" s="21">
        <v>54788242965.998108</v>
      </c>
      <c r="H9" s="38">
        <v>28072945350.874428</v>
      </c>
      <c r="I9" s="38">
        <v>37163784710.562073</v>
      </c>
      <c r="J9" s="38">
        <v>2404448979.7904997</v>
      </c>
      <c r="K9" s="38">
        <v>1836980968.0017996</v>
      </c>
      <c r="L9" s="38">
        <v>9453708164.5110989</v>
      </c>
      <c r="M9" s="39">
        <f>SUM(D9:L9)</f>
        <v>156923279448.10251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 t="shared" ref="D10:G10" si="2">+D11+D13+D15+D17+D19+D21</f>
        <v>0</v>
      </c>
      <c r="E10" s="25">
        <f t="shared" si="2"/>
        <v>67605914.090599999</v>
      </c>
      <c r="F10" s="23">
        <f t="shared" si="2"/>
        <v>2534137.2717000004</v>
      </c>
      <c r="G10" s="25">
        <f t="shared" si="2"/>
        <v>215705607.4641</v>
      </c>
      <c r="H10" s="23">
        <f>+H11+H13+H15+H17+H19+H21</f>
        <v>82839768.783299997</v>
      </c>
      <c r="I10" s="24">
        <f>+I11+I13+I15+I17+I19+I21</f>
        <v>1882818990.7705002</v>
      </c>
      <c r="J10" s="59">
        <f>+J11+J13+J15+J17+J19+J21</f>
        <v>247023725.24680001</v>
      </c>
      <c r="K10" s="24">
        <f>+K11+K13+K15+K17+K19+K21</f>
        <v>21398001.104800001</v>
      </c>
      <c r="L10" s="59">
        <f>+L11+L13+L15+L17+L19+L21</f>
        <v>64604946.448800005</v>
      </c>
      <c r="M10" s="60">
        <f>M11+M13+M15+M17+M19+M21</f>
        <v>2584531091.1806002</v>
      </c>
      <c r="N10" s="77">
        <f>+M10/$M$60</f>
        <v>1.2837346231557739E-2</v>
      </c>
      <c r="O10" s="41"/>
      <c r="P10" s="13"/>
      <c r="Q10" s="7"/>
      <c r="R10" s="7"/>
    </row>
    <row r="11" spans="2:18" s="42" customFormat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1124958.1510000001</v>
      </c>
      <c r="G11" s="32">
        <f t="shared" ref="G11:L11" si="3">+G12</f>
        <v>0</v>
      </c>
      <c r="H11" s="31">
        <f t="shared" si="3"/>
        <v>0</v>
      </c>
      <c r="I11" s="29">
        <f t="shared" si="3"/>
        <v>0</v>
      </c>
      <c r="J11" s="28">
        <f t="shared" si="3"/>
        <v>0</v>
      </c>
      <c r="K11" s="29">
        <f t="shared" si="3"/>
        <v>0</v>
      </c>
      <c r="L11" s="31">
        <f t="shared" si="3"/>
        <v>0</v>
      </c>
      <c r="M11" s="51">
        <f>+M12</f>
        <v>1124958.1510000001</v>
      </c>
      <c r="N11" s="5"/>
      <c r="O11" s="93"/>
      <c r="Q11" s="43"/>
      <c r="R11" s="43"/>
    </row>
    <row r="12" spans="2:18" x14ac:dyDescent="0.25">
      <c r="B12" s="10" t="s">
        <v>22</v>
      </c>
      <c r="C12" s="15" t="s">
        <v>23</v>
      </c>
      <c r="D12" s="19">
        <v>0</v>
      </c>
      <c r="E12" s="19">
        <v>0</v>
      </c>
      <c r="F12" s="19">
        <v>1124958.1510000001</v>
      </c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1124958.1510000001</v>
      </c>
      <c r="N12" s="5"/>
      <c r="Q12" s="7"/>
      <c r="R12" s="7"/>
    </row>
    <row r="13" spans="2:18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4">+H14</f>
        <v>0</v>
      </c>
      <c r="I13" s="32">
        <f t="shared" si="4"/>
        <v>0</v>
      </c>
      <c r="J13" s="31">
        <f t="shared" si="4"/>
        <v>0</v>
      </c>
      <c r="K13" s="32">
        <f t="shared" si="4"/>
        <v>0</v>
      </c>
      <c r="L13" s="31">
        <f t="shared" si="4"/>
        <v>0</v>
      </c>
      <c r="M13" s="51">
        <f>+M14</f>
        <v>0</v>
      </c>
      <c r="N13" s="5"/>
      <c r="Q13" s="7"/>
      <c r="R13" s="7"/>
    </row>
    <row r="14" spans="2:18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67605914.090599999</v>
      </c>
      <c r="F15" s="31">
        <f>+F16</f>
        <v>0</v>
      </c>
      <c r="G15" s="66">
        <f t="shared" ref="G15:K15" si="5">+G16</f>
        <v>135799730.08419999</v>
      </c>
      <c r="H15" s="45">
        <f t="shared" si="5"/>
        <v>82839768.783299997</v>
      </c>
      <c r="I15" s="32">
        <f t="shared" si="5"/>
        <v>1882818990.7705002</v>
      </c>
      <c r="J15" s="31">
        <f>J16</f>
        <v>220901784.44060001</v>
      </c>
      <c r="K15" s="32">
        <f t="shared" si="5"/>
        <v>21398001.104800001</v>
      </c>
      <c r="L15" s="31">
        <f>L16</f>
        <v>64604946.448800005</v>
      </c>
      <c r="M15" s="51">
        <f>+M16</f>
        <v>2475969135.7228003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>
        <v>67605914.090599999</v>
      </c>
      <c r="F16" s="19">
        <v>0</v>
      </c>
      <c r="G16" s="57">
        <v>135799730.08419999</v>
      </c>
      <c r="H16" s="57">
        <v>82839768.783299997</v>
      </c>
      <c r="I16" s="57">
        <v>1882818990.7705002</v>
      </c>
      <c r="J16" s="19">
        <v>220901784.44060001</v>
      </c>
      <c r="K16" s="21">
        <v>21398001.104800001</v>
      </c>
      <c r="L16" s="22">
        <v>64604946.448800005</v>
      </c>
      <c r="M16" s="50">
        <f>SUM(D16:L16)</f>
        <v>2475969135.7228003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0</v>
      </c>
      <c r="E17" s="32">
        <f>+E18</f>
        <v>0</v>
      </c>
      <c r="F17" s="31">
        <f>+F18</f>
        <v>0</v>
      </c>
      <c r="G17" s="66">
        <f t="shared" ref="G17:L17" si="6">+G18</f>
        <v>0</v>
      </c>
      <c r="H17" s="45">
        <f t="shared" si="6"/>
        <v>0</v>
      </c>
      <c r="I17" s="32">
        <f t="shared" si="6"/>
        <v>0</v>
      </c>
      <c r="J17" s="31">
        <f t="shared" si="6"/>
        <v>0</v>
      </c>
      <c r="K17" s="32">
        <f t="shared" si="6"/>
        <v>0</v>
      </c>
      <c r="L17" s="31">
        <f t="shared" si="6"/>
        <v>0</v>
      </c>
      <c r="M17" s="51">
        <f>+M18</f>
        <v>0</v>
      </c>
      <c r="N17" s="3"/>
    </row>
    <row r="18" spans="2:18" x14ac:dyDescent="0.25">
      <c r="B18" s="10" t="s">
        <v>22</v>
      </c>
      <c r="C18" s="15" t="s">
        <v>25</v>
      </c>
      <c r="D18" s="19"/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52">
        <f>SUM(D18:L18)</f>
        <v>0</v>
      </c>
      <c r="N18" s="5"/>
    </row>
    <row r="19" spans="2:18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 t="shared" ref="G19:L19" si="7">+G20</f>
        <v>79905877.379900008</v>
      </c>
      <c r="H19" s="45">
        <f t="shared" si="7"/>
        <v>0</v>
      </c>
      <c r="I19" s="32">
        <f t="shared" si="7"/>
        <v>0</v>
      </c>
      <c r="J19" s="31">
        <f t="shared" si="7"/>
        <v>26121940.806200001</v>
      </c>
      <c r="K19" s="32">
        <f t="shared" si="7"/>
        <v>0</v>
      </c>
      <c r="L19" s="31">
        <f t="shared" si="7"/>
        <v>0</v>
      </c>
      <c r="M19" s="51">
        <f>+M20</f>
        <v>106027818.18610001</v>
      </c>
      <c r="N19" s="3"/>
      <c r="R19" s="7"/>
    </row>
    <row r="20" spans="2:18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7">
        <v>79905877.379900008</v>
      </c>
      <c r="H20" s="44">
        <v>0</v>
      </c>
      <c r="I20" s="58">
        <v>0</v>
      </c>
      <c r="J20" s="19">
        <v>26121940.806200001</v>
      </c>
      <c r="K20" s="20">
        <v>0</v>
      </c>
      <c r="L20" s="19">
        <v>0</v>
      </c>
      <c r="M20" s="50">
        <f>SUM(D20:L20)</f>
        <v>106027818.18610001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1409179.1207000001</v>
      </c>
      <c r="G21" s="66">
        <v>0</v>
      </c>
      <c r="H21" s="45">
        <v>0</v>
      </c>
      <c r="I21" s="32">
        <v>0</v>
      </c>
      <c r="J21" s="31">
        <f>+J22</f>
        <v>0</v>
      </c>
      <c r="K21" s="32">
        <f>K22</f>
        <v>0</v>
      </c>
      <c r="L21" s="31">
        <v>0</v>
      </c>
      <c r="M21" s="51">
        <f>M22</f>
        <v>1409179.1207000001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57">
        <v>1409179.1207000001</v>
      </c>
      <c r="G22" s="58">
        <v>0</v>
      </c>
      <c r="H22" s="44">
        <v>0</v>
      </c>
      <c r="I22" s="58">
        <v>0</v>
      </c>
      <c r="J22" s="58">
        <v>0</v>
      </c>
      <c r="K22" s="20">
        <v>0</v>
      </c>
      <c r="L22" s="19">
        <v>0</v>
      </c>
      <c r="M22" s="50">
        <f>SUM(D22:L22)</f>
        <v>1409179.1207000001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ht="15" hidden="1" customHeight="1" x14ac:dyDescent="0.25">
      <c r="B25" s="11" t="s">
        <v>31</v>
      </c>
      <c r="C25" s="15" t="s">
        <v>17</v>
      </c>
      <c r="D25" s="3"/>
      <c r="E25" s="20"/>
      <c r="F25" s="19"/>
      <c r="G25" s="20"/>
      <c r="H25" s="19"/>
      <c r="I25" s="20"/>
      <c r="J25" s="19"/>
      <c r="K25" s="20"/>
      <c r="L25" s="19"/>
      <c r="M25" s="51">
        <f>+M26</f>
        <v>0</v>
      </c>
      <c r="N25" s="5"/>
    </row>
    <row r="26" spans="2:18" ht="15" hidden="1" customHeight="1" x14ac:dyDescent="0.25">
      <c r="B26" s="10" t="s">
        <v>22</v>
      </c>
      <c r="C26" s="15" t="s">
        <v>23</v>
      </c>
      <c r="D26" s="3"/>
      <c r="E26" s="20"/>
      <c r="F26" s="19"/>
      <c r="G26" s="20"/>
      <c r="H26" s="19"/>
      <c r="I26" s="20"/>
      <c r="J26" s="19"/>
      <c r="K26" s="20"/>
      <c r="L26" s="19"/>
      <c r="M26" s="50"/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8">+D30+D32+D34</f>
        <v>0</v>
      </c>
      <c r="E29" s="25">
        <f t="shared" si="8"/>
        <v>3460380708.9608016</v>
      </c>
      <c r="F29" s="23">
        <f t="shared" si="8"/>
        <v>40383270.546700001</v>
      </c>
      <c r="G29" s="25">
        <f t="shared" si="8"/>
        <v>3209292981.4197993</v>
      </c>
      <c r="H29" s="65">
        <f t="shared" si="8"/>
        <v>1103578521.3611</v>
      </c>
      <c r="I29" s="25">
        <f t="shared" si="8"/>
        <v>3554856098.0819001</v>
      </c>
      <c r="J29" s="65">
        <f t="shared" si="8"/>
        <v>243713411.24360001</v>
      </c>
      <c r="K29" s="25">
        <f t="shared" si="8"/>
        <v>125759902.608</v>
      </c>
      <c r="L29" s="65">
        <f t="shared" si="8"/>
        <v>659344686.88909996</v>
      </c>
      <c r="M29" s="17">
        <f>+M30+M34+M32</f>
        <v>12397309581.111</v>
      </c>
      <c r="N29" s="4">
        <f>+M29/$M$60</f>
        <v>6.1577342201688014E-2</v>
      </c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498359675.39999998</v>
      </c>
      <c r="F30" s="31">
        <f>+F31</f>
        <v>0</v>
      </c>
      <c r="G30" s="32">
        <f t="shared" ref="G30:L30" si="9">+G31</f>
        <v>1097037810.8715999</v>
      </c>
      <c r="H30" s="61">
        <f t="shared" si="9"/>
        <v>501279860.35060006</v>
      </c>
      <c r="I30" s="29">
        <f>+I31</f>
        <v>1332568341.1788003</v>
      </c>
      <c r="J30" s="61">
        <f>+J31</f>
        <v>13141533.018000001</v>
      </c>
      <c r="K30" s="29">
        <f t="shared" si="9"/>
        <v>93463032.087599993</v>
      </c>
      <c r="L30" s="61">
        <f t="shared" si="9"/>
        <v>180818825.5372</v>
      </c>
      <c r="M30" s="51">
        <f>+M31</f>
        <v>3716669078.4438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498359675.39999998</v>
      </c>
      <c r="F31" s="19">
        <v>0</v>
      </c>
      <c r="G31" s="21">
        <v>1097037810.8715999</v>
      </c>
      <c r="H31" s="62">
        <v>501279860.35060006</v>
      </c>
      <c r="I31" s="21">
        <v>1332568341.1788003</v>
      </c>
      <c r="J31" s="62">
        <v>13141533.018000001</v>
      </c>
      <c r="K31" s="21">
        <v>93463032.087599993</v>
      </c>
      <c r="L31" s="62">
        <v>180818825.5372</v>
      </c>
      <c r="M31" s="44">
        <f>SUM(D31:L31)</f>
        <v>3716669078.4438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2504686135.0027013</v>
      </c>
      <c r="F32" s="31">
        <f>+F33</f>
        <v>0</v>
      </c>
      <c r="G32" s="32">
        <f t="shared" ref="G32:L32" si="10">+G33</f>
        <v>2112255170.5481994</v>
      </c>
      <c r="H32" s="63">
        <f t="shared" si="10"/>
        <v>499089997.03530002</v>
      </c>
      <c r="I32" s="32">
        <f>+I33</f>
        <v>1756122785.4827998</v>
      </c>
      <c r="J32" s="63">
        <f>+J33</f>
        <v>111707852.72360003</v>
      </c>
      <c r="K32" s="32">
        <f t="shared" si="10"/>
        <v>15668440.324899999</v>
      </c>
      <c r="L32" s="63">
        <f t="shared" si="10"/>
        <v>464272921.18429989</v>
      </c>
      <c r="M32" s="51">
        <f>+M33</f>
        <v>7463803302.3017998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2504686135.0027013</v>
      </c>
      <c r="F33" s="19">
        <v>0</v>
      </c>
      <c r="G33" s="21">
        <v>2112255170.5481994</v>
      </c>
      <c r="H33" s="62">
        <v>499089997.03530002</v>
      </c>
      <c r="I33" s="21">
        <v>1756122785.4827998</v>
      </c>
      <c r="J33" s="62">
        <v>111707852.72360003</v>
      </c>
      <c r="K33" s="21">
        <v>15668440.324899999</v>
      </c>
      <c r="L33" s="62">
        <v>464272921.18429989</v>
      </c>
      <c r="M33" s="50">
        <f>SUM(D33:L33)</f>
        <v>7463803302.3017998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457334898.55810004</v>
      </c>
      <c r="F34" s="31">
        <f>+F35</f>
        <v>40383270.546700001</v>
      </c>
      <c r="G34" s="19">
        <f t="shared" ref="G34:L34" si="11">+G35</f>
        <v>0</v>
      </c>
      <c r="H34" s="63">
        <f t="shared" si="11"/>
        <v>103208663.9752</v>
      </c>
      <c r="I34" s="32">
        <f>+I35</f>
        <v>466164971.42030007</v>
      </c>
      <c r="J34" s="63">
        <f>+J35</f>
        <v>118864025.50199999</v>
      </c>
      <c r="K34" s="32">
        <f t="shared" si="11"/>
        <v>16628430.195499999</v>
      </c>
      <c r="L34" s="63">
        <f t="shared" si="11"/>
        <v>14252940.1676</v>
      </c>
      <c r="M34" s="51">
        <f>+M35</f>
        <v>1216837200.3654001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457334898.55810004</v>
      </c>
      <c r="F35" s="19">
        <v>40383270.546700001</v>
      </c>
      <c r="G35" s="19">
        <v>0</v>
      </c>
      <c r="H35" s="64">
        <v>103208663.9752</v>
      </c>
      <c r="I35" s="21">
        <v>466164971.42030007</v>
      </c>
      <c r="J35" s="64">
        <v>118864025.50199999</v>
      </c>
      <c r="K35" s="21">
        <v>16628430.195499999</v>
      </c>
      <c r="L35" s="64">
        <v>14252940.1676</v>
      </c>
      <c r="M35" s="50">
        <f>SUM(D35:L35)</f>
        <v>1216837200.3654001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</f>
        <v>169568569.91289997</v>
      </c>
      <c r="E36" s="25">
        <f t="shared" ref="E36:L36" si="12">+E53+E55+E37+E39+E43+E47+E49+E45+E41+E51</f>
        <v>7608572019.6189003</v>
      </c>
      <c r="F36" s="25">
        <f t="shared" si="12"/>
        <v>193917258.77579999</v>
      </c>
      <c r="G36" s="25">
        <f t="shared" si="12"/>
        <v>10130244712.562998</v>
      </c>
      <c r="H36" s="25">
        <f t="shared" si="12"/>
        <v>4466433949.1517992</v>
      </c>
      <c r="I36" s="25">
        <f t="shared" si="12"/>
        <v>4707680916.0546999</v>
      </c>
      <c r="J36" s="25">
        <f t="shared" si="12"/>
        <v>0</v>
      </c>
      <c r="K36" s="25">
        <f t="shared" si="12"/>
        <v>0</v>
      </c>
      <c r="L36" s="25">
        <f t="shared" si="12"/>
        <v>1611946991.6355</v>
      </c>
      <c r="M36" s="17">
        <f>+M37+M39+M43+M47+M49+M45+M51+M53+M55+M41</f>
        <v>28888364417.712593</v>
      </c>
      <c r="N36" s="76">
        <f>+M36/$M$60</f>
        <v>0.14348828588639154</v>
      </c>
      <c r="O36" s="13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3234532695.9695997</v>
      </c>
      <c r="F37" s="61">
        <f>+F38</f>
        <v>0</v>
      </c>
      <c r="G37" s="32">
        <f t="shared" ref="G37:L37" si="13">+G38</f>
        <v>3529094440.8624997</v>
      </c>
      <c r="H37" s="61">
        <f t="shared" si="13"/>
        <v>1843520507.1478999</v>
      </c>
      <c r="I37" s="29">
        <f t="shared" si="13"/>
        <v>1966725119.7321999</v>
      </c>
      <c r="J37" s="31">
        <f t="shared" si="13"/>
        <v>0</v>
      </c>
      <c r="K37" s="32">
        <f t="shared" si="13"/>
        <v>0</v>
      </c>
      <c r="L37" s="61">
        <f t="shared" si="13"/>
        <v>879450334.66299999</v>
      </c>
      <c r="M37" s="51">
        <f>+M38</f>
        <v>11453323098.3752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3234532695.9695997</v>
      </c>
      <c r="F38" s="67">
        <v>0</v>
      </c>
      <c r="G38" s="21">
        <v>3529094440.8624997</v>
      </c>
      <c r="H38" s="62">
        <v>1843520507.1478999</v>
      </c>
      <c r="I38" s="21">
        <v>1966725119.7321999</v>
      </c>
      <c r="J38" s="19">
        <v>0</v>
      </c>
      <c r="K38" s="20">
        <v>0</v>
      </c>
      <c r="L38" s="62">
        <v>879450334.66299999</v>
      </c>
      <c r="M38" s="50">
        <f>SUM(D38:L38)</f>
        <v>11453323098.3752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2670902470.2176995</v>
      </c>
      <c r="F39" s="63">
        <f>+F40</f>
        <v>0</v>
      </c>
      <c r="G39" s="32">
        <f t="shared" ref="G39:L39" si="14">+G40</f>
        <v>1261549656.2458</v>
      </c>
      <c r="H39" s="63">
        <f t="shared" si="14"/>
        <v>1261549656.2459002</v>
      </c>
      <c r="I39" s="32">
        <f t="shared" si="14"/>
        <v>1210330740.2023001</v>
      </c>
      <c r="J39" s="31">
        <f t="shared" si="14"/>
        <v>0</v>
      </c>
      <c r="K39" s="32">
        <f t="shared" si="14"/>
        <v>0</v>
      </c>
      <c r="L39" s="63">
        <f t="shared" si="14"/>
        <v>276077526.77289999</v>
      </c>
      <c r="M39" s="51">
        <f>+M40</f>
        <v>6680410049.6845999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2670902470.2176995</v>
      </c>
      <c r="F40" s="67">
        <v>0</v>
      </c>
      <c r="G40" s="21">
        <v>1261549656.2458</v>
      </c>
      <c r="H40" s="62">
        <v>1261549656.2459002</v>
      </c>
      <c r="I40" s="21">
        <v>1210330740.2023001</v>
      </c>
      <c r="J40" s="19">
        <v>0</v>
      </c>
      <c r="K40" s="20">
        <v>0</v>
      </c>
      <c r="L40" s="67">
        <v>276077526.77289999</v>
      </c>
      <c r="M40" s="50">
        <f>SUM(D40:L40)</f>
        <v>6680410049.6845999</v>
      </c>
      <c r="N40" s="5"/>
      <c r="P40" s="8"/>
    </row>
    <row r="41" spans="2:16" x14ac:dyDescent="0.25">
      <c r="B41" s="33" t="s">
        <v>65</v>
      </c>
      <c r="C41" s="15"/>
      <c r="D41" s="31">
        <v>0</v>
      </c>
      <c r="E41" s="32">
        <f>+E42</f>
        <v>962780123.34560001</v>
      </c>
      <c r="F41" s="63">
        <v>0</v>
      </c>
      <c r="G41" s="79">
        <f>+G42</f>
        <v>1415853122.5669999</v>
      </c>
      <c r="H41" s="80">
        <f>+H42</f>
        <v>557336423.16729999</v>
      </c>
      <c r="I41" s="79">
        <f>+I42</f>
        <v>976598845.20590019</v>
      </c>
      <c r="J41" s="31">
        <v>0</v>
      </c>
      <c r="K41" s="32">
        <v>0</v>
      </c>
      <c r="L41" s="63">
        <f>+L42</f>
        <v>283170624.51340002</v>
      </c>
      <c r="M41" s="56">
        <f>+M42</f>
        <v>4195739138.7992001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962780123.34560001</v>
      </c>
      <c r="F42" s="67">
        <v>0</v>
      </c>
      <c r="G42" s="21">
        <v>1415853122.5669999</v>
      </c>
      <c r="H42" s="62">
        <v>557336423.16729999</v>
      </c>
      <c r="I42" s="21">
        <v>976598845.20590019</v>
      </c>
      <c r="J42" s="19">
        <v>0</v>
      </c>
      <c r="K42" s="20">
        <v>0</v>
      </c>
      <c r="L42" s="67">
        <v>283170624.51340002</v>
      </c>
      <c r="M42" s="50">
        <f>SUM(D42:L42)</f>
        <v>4195739138.7992001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5">+G44</f>
        <v>0</v>
      </c>
      <c r="H43" s="63">
        <f t="shared" si="15"/>
        <v>135242423.2421</v>
      </c>
      <c r="I43" s="32">
        <f t="shared" si="15"/>
        <v>0</v>
      </c>
      <c r="J43" s="31">
        <f t="shared" si="15"/>
        <v>0</v>
      </c>
      <c r="K43" s="32">
        <f t="shared" si="15"/>
        <v>0</v>
      </c>
      <c r="L43" s="63">
        <f t="shared" si="15"/>
        <v>173248505.68620002</v>
      </c>
      <c r="M43" s="51">
        <f>+M44</f>
        <v>308490928.92830002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135242423.2421</v>
      </c>
      <c r="I44" s="20">
        <v>0</v>
      </c>
      <c r="J44" s="19">
        <v>0</v>
      </c>
      <c r="K44" s="20">
        <v>0</v>
      </c>
      <c r="L44" s="62">
        <v>173248505.68620002</v>
      </c>
      <c r="M44" s="50">
        <f>SUM(D44:L44)</f>
        <v>308490928.92830002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112075575.98599999</v>
      </c>
      <c r="E45" s="32">
        <f>+E46</f>
        <v>0</v>
      </c>
      <c r="F45" s="63">
        <f>+F46</f>
        <v>116056307.3275</v>
      </c>
      <c r="G45" s="32">
        <f t="shared" si="15"/>
        <v>0</v>
      </c>
      <c r="H45" s="63">
        <f t="shared" si="15"/>
        <v>279254686.69129997</v>
      </c>
      <c r="I45" s="32">
        <f t="shared" si="15"/>
        <v>0</v>
      </c>
      <c r="J45" s="31">
        <f t="shared" si="15"/>
        <v>0</v>
      </c>
      <c r="K45" s="32">
        <f t="shared" si="15"/>
        <v>0</v>
      </c>
      <c r="L45" s="63">
        <f t="shared" si="15"/>
        <v>0</v>
      </c>
      <c r="M45" s="51">
        <f>+M46</f>
        <v>507386570.00479996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112075575.98599999</v>
      </c>
      <c r="E46" s="20">
        <v>0</v>
      </c>
      <c r="F46" s="62">
        <v>116056307.3275</v>
      </c>
      <c r="G46" s="20">
        <v>0</v>
      </c>
      <c r="H46" s="67">
        <v>279254686.69129997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507386570.00479996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6">+G48</f>
        <v>1789885714.8227999</v>
      </c>
      <c r="H47" s="63">
        <f t="shared" si="16"/>
        <v>0</v>
      </c>
      <c r="I47" s="32">
        <f t="shared" si="16"/>
        <v>0</v>
      </c>
      <c r="J47" s="31">
        <f t="shared" si="16"/>
        <v>0</v>
      </c>
      <c r="K47" s="32">
        <f t="shared" si="16"/>
        <v>0</v>
      </c>
      <c r="L47" s="63">
        <f t="shared" si="16"/>
        <v>0</v>
      </c>
      <c r="M47" s="51">
        <f>+M48</f>
        <v>1789885714.8227999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1789885714.8227999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1789885714.8227999</v>
      </c>
      <c r="N48" s="3"/>
    </row>
    <row r="49" spans="2:14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740356730.08599997</v>
      </c>
      <c r="F49" s="67">
        <f>+F50</f>
        <v>0</v>
      </c>
      <c r="G49" s="32">
        <f t="shared" ref="G49:L49" si="17">+G50</f>
        <v>2133861778.0648999</v>
      </c>
      <c r="H49" s="63">
        <f t="shared" si="17"/>
        <v>112517147.2001</v>
      </c>
      <c r="I49" s="32">
        <f t="shared" si="17"/>
        <v>0</v>
      </c>
      <c r="J49" s="31">
        <f t="shared" si="17"/>
        <v>0</v>
      </c>
      <c r="K49" s="32">
        <f t="shared" si="17"/>
        <v>0</v>
      </c>
      <c r="L49" s="63">
        <f t="shared" si="17"/>
        <v>0</v>
      </c>
      <c r="M49" s="51">
        <f>+M50</f>
        <v>2986735655.3509998</v>
      </c>
      <c r="N49" s="3"/>
    </row>
    <row r="50" spans="2:14" ht="17.25" customHeight="1" x14ac:dyDescent="0.25">
      <c r="B50" s="10" t="s">
        <v>45</v>
      </c>
      <c r="C50" s="15" t="s">
        <v>42</v>
      </c>
      <c r="D50" s="19">
        <v>0</v>
      </c>
      <c r="E50" s="21">
        <v>740356730.08599997</v>
      </c>
      <c r="F50" s="67">
        <v>0</v>
      </c>
      <c r="G50" s="21">
        <v>2133861778.0648999</v>
      </c>
      <c r="H50" s="67">
        <v>112517147.2001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2986735655.3509998</v>
      </c>
      <c r="N50" s="3"/>
    </row>
    <row r="51" spans="2:14" ht="17.25" customHeight="1" x14ac:dyDescent="0.25">
      <c r="B51" s="33" t="s">
        <v>49</v>
      </c>
      <c r="C51" s="27"/>
      <c r="D51" s="31">
        <f>+D52</f>
        <v>57492993.926899999</v>
      </c>
      <c r="E51" s="32">
        <v>0</v>
      </c>
      <c r="F51" s="63">
        <f>+F52</f>
        <v>0</v>
      </c>
      <c r="G51" s="21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6" si="18">SUM(D51:L51)</f>
        <v>57492993.926899999</v>
      </c>
      <c r="N51" s="3"/>
    </row>
    <row r="52" spans="2:14" ht="17.25" customHeight="1" x14ac:dyDescent="0.25">
      <c r="B52" s="10" t="s">
        <v>45</v>
      </c>
      <c r="C52" s="15" t="s">
        <v>42</v>
      </c>
      <c r="D52" s="19">
        <v>57492993.926899999</v>
      </c>
      <c r="E52" s="31">
        <v>0</v>
      </c>
      <c r="F52" s="19"/>
      <c r="G52" s="21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18"/>
        <v>57492993.926899999</v>
      </c>
      <c r="N52" s="3"/>
    </row>
    <row r="53" spans="2:14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29610717.915799998</v>
      </c>
      <c r="G53" s="21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si="18"/>
        <v>29610717.915799998</v>
      </c>
      <c r="N53" s="3"/>
    </row>
    <row r="54" spans="2:14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19">
        <v>29610717.915799998</v>
      </c>
      <c r="G54" s="21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18"/>
        <v>29610717.915799998</v>
      </c>
      <c r="N54" s="3"/>
    </row>
    <row r="55" spans="2:14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48250233.532499999</v>
      </c>
      <c r="G55" s="21">
        <v>0</v>
      </c>
      <c r="H55" s="63">
        <f>+H56</f>
        <v>277013105.45719999</v>
      </c>
      <c r="I55" s="45">
        <f>+I56</f>
        <v>554026210.91429996</v>
      </c>
      <c r="J55" s="19">
        <v>0</v>
      </c>
      <c r="K55" s="69">
        <v>0</v>
      </c>
      <c r="L55" s="67">
        <v>0</v>
      </c>
      <c r="M55" s="56">
        <f t="shared" si="18"/>
        <v>879289549.90399992</v>
      </c>
      <c r="N55" s="3"/>
    </row>
    <row r="56" spans="2:14" ht="17.25" customHeight="1" x14ac:dyDescent="0.25">
      <c r="B56" s="10" t="s">
        <v>45</v>
      </c>
      <c r="C56" s="49" t="s">
        <v>42</v>
      </c>
      <c r="D56" s="19">
        <v>0</v>
      </c>
      <c r="E56" s="32">
        <v>0</v>
      </c>
      <c r="F56" s="64">
        <v>48250233.532499999</v>
      </c>
      <c r="G56" s="21">
        <v>0</v>
      </c>
      <c r="H56" s="68">
        <v>277013105.45719999</v>
      </c>
      <c r="I56" s="44">
        <v>554026210.91429996</v>
      </c>
      <c r="J56" s="19">
        <v>0</v>
      </c>
      <c r="K56" s="69">
        <v>0</v>
      </c>
      <c r="L56" s="68">
        <v>0</v>
      </c>
      <c r="M56" s="50">
        <f t="shared" si="18"/>
        <v>879289549.90399992</v>
      </c>
      <c r="N56" s="3"/>
    </row>
    <row r="57" spans="2:14" ht="17.25" customHeight="1" x14ac:dyDescent="0.25">
      <c r="B57" s="83" t="s">
        <v>62</v>
      </c>
      <c r="C57" s="14"/>
      <c r="D57" s="25"/>
      <c r="E57" s="86">
        <f>+E58</f>
        <v>0</v>
      </c>
      <c r="F57" s="86">
        <f t="shared" ref="F57:L58" si="19">+F58</f>
        <v>0</v>
      </c>
      <c r="G57" s="86">
        <f t="shared" si="19"/>
        <v>0</v>
      </c>
      <c r="H57" s="86">
        <f t="shared" si="19"/>
        <v>285650464.76459998</v>
      </c>
      <c r="I57" s="86">
        <f t="shared" si="19"/>
        <v>0</v>
      </c>
      <c r="J57" s="86">
        <f t="shared" si="19"/>
        <v>0</v>
      </c>
      <c r="K57" s="86">
        <f t="shared" si="19"/>
        <v>124971904.18970001</v>
      </c>
      <c r="L57" s="86">
        <f t="shared" si="19"/>
        <v>124971904.18970001</v>
      </c>
      <c r="M57" s="86">
        <f>+M58</f>
        <v>535594273.14399999</v>
      </c>
      <c r="N57" s="4">
        <f>+M57/$M$60</f>
        <v>2.6602926726055722E-3</v>
      </c>
    </row>
    <row r="58" spans="2:14" ht="17.25" customHeight="1" x14ac:dyDescent="0.25">
      <c r="B58" s="84" t="s">
        <v>66</v>
      </c>
      <c r="C58" s="14"/>
      <c r="D58" s="20">
        <v>0</v>
      </c>
      <c r="E58" s="87">
        <f>+E59</f>
        <v>0</v>
      </c>
      <c r="F58" s="28">
        <f t="shared" si="19"/>
        <v>0</v>
      </c>
      <c r="G58" s="29">
        <f t="shared" si="19"/>
        <v>0</v>
      </c>
      <c r="H58" s="28">
        <f t="shared" si="19"/>
        <v>285650464.76459998</v>
      </c>
      <c r="I58" s="29">
        <f t="shared" si="19"/>
        <v>0</v>
      </c>
      <c r="J58" s="28">
        <f t="shared" si="19"/>
        <v>0</v>
      </c>
      <c r="K58" s="29">
        <f t="shared" si="19"/>
        <v>124971904.18970001</v>
      </c>
      <c r="L58" s="28">
        <f t="shared" si="19"/>
        <v>124971904.18970001</v>
      </c>
      <c r="M58" s="88">
        <f>+M59</f>
        <v>535594273.14399999</v>
      </c>
      <c r="N58" s="85"/>
    </row>
    <row r="59" spans="2:14" ht="17.25" customHeight="1" x14ac:dyDescent="0.25">
      <c r="B59" s="82" t="s">
        <v>64</v>
      </c>
      <c r="C59" s="37" t="s">
        <v>63</v>
      </c>
      <c r="D59" s="20">
        <v>0</v>
      </c>
      <c r="E59" s="89">
        <v>0</v>
      </c>
      <c r="F59" s="89">
        <v>0</v>
      </c>
      <c r="G59" s="89">
        <v>0</v>
      </c>
      <c r="H59" s="39">
        <v>285650464.76459998</v>
      </c>
      <c r="I59" s="91">
        <v>0</v>
      </c>
      <c r="J59" s="39">
        <v>0</v>
      </c>
      <c r="K59" s="91">
        <v>124971904.18970001</v>
      </c>
      <c r="L59" s="39">
        <v>124971904.18970001</v>
      </c>
      <c r="M59" s="92">
        <f>+SUM(E59:L59)</f>
        <v>535594273.14399999</v>
      </c>
      <c r="N59" s="85"/>
    </row>
    <row r="60" spans="2:14" x14ac:dyDescent="0.25">
      <c r="B60" s="160" t="s">
        <v>50</v>
      </c>
      <c r="C60" s="177"/>
      <c r="D60" s="23">
        <f>+D7+D10+D29+D36+D57</f>
        <v>980528790.95319998</v>
      </c>
      <c r="E60" s="59">
        <f>+E7+E10+E29+E36+E57</f>
        <v>33007895975.7304</v>
      </c>
      <c r="F60" s="59">
        <f t="shared" ref="F60:L60" si="20">+F7+F10+F29+F36+F57</f>
        <v>757705420.85829985</v>
      </c>
      <c r="G60" s="59">
        <f t="shared" si="20"/>
        <v>68343486267.445007</v>
      </c>
      <c r="H60" s="59">
        <f t="shared" si="20"/>
        <v>34011448054.935223</v>
      </c>
      <c r="I60" s="59">
        <f t="shared" si="20"/>
        <v>47309140715.469177</v>
      </c>
      <c r="J60" s="59">
        <f t="shared" si="20"/>
        <v>2895186116.2808995</v>
      </c>
      <c r="K60" s="59">
        <f t="shared" si="20"/>
        <v>2109110775.9042997</v>
      </c>
      <c r="L60" s="59">
        <f t="shared" si="20"/>
        <v>11914576693.674196</v>
      </c>
      <c r="M60" s="60">
        <f>+M36+M29+M10+M7+M57</f>
        <v>201329078811.2507</v>
      </c>
      <c r="N60" s="170">
        <f>+M60/M61</f>
        <v>0.22873949875375296</v>
      </c>
    </row>
    <row r="61" spans="2:14" ht="15" customHeight="1" x14ac:dyDescent="0.25">
      <c r="B61" s="160" t="s">
        <v>51</v>
      </c>
      <c r="C61" s="161"/>
      <c r="D61" s="23">
        <v>9192718009.4799995</v>
      </c>
      <c r="E61" s="23">
        <v>186852995845.35999</v>
      </c>
      <c r="F61" s="23">
        <v>5147669952.0500002</v>
      </c>
      <c r="G61" s="23">
        <v>269845794527.48001</v>
      </c>
      <c r="H61" s="23">
        <v>134047874329.88</v>
      </c>
      <c r="I61" s="23">
        <v>165800643963.5</v>
      </c>
      <c r="J61" s="23">
        <v>25385344300.990002</v>
      </c>
      <c r="K61" s="23">
        <v>19202645895.099998</v>
      </c>
      <c r="L61" s="23">
        <v>56985605473.900002</v>
      </c>
      <c r="M61" s="23">
        <v>880167526413.92004</v>
      </c>
      <c r="N61" s="171"/>
    </row>
    <row r="62" spans="2:14" ht="15.75" customHeight="1" x14ac:dyDescent="0.25">
      <c r="B62" s="160" t="s">
        <v>52</v>
      </c>
      <c r="C62" s="161"/>
      <c r="D62" s="75">
        <f>+D60/D61</f>
        <v>0.10666364289016901</v>
      </c>
      <c r="E62" s="75">
        <f>+E60/E61</f>
        <v>0.17665168185501193</v>
      </c>
      <c r="F62" s="75">
        <f>+F60/F61</f>
        <v>0.14719386206113552</v>
      </c>
      <c r="G62" s="75">
        <f t="shared" ref="G62:L62" si="21">+G60/G61</f>
        <v>0.25326867289934801</v>
      </c>
      <c r="H62" s="75">
        <f t="shared" si="21"/>
        <v>0.25372612751199652</v>
      </c>
      <c r="I62" s="75">
        <f t="shared" si="21"/>
        <v>0.28533749679454801</v>
      </c>
      <c r="J62" s="75">
        <f t="shared" si="21"/>
        <v>0.11404951148005467</v>
      </c>
      <c r="K62" s="75">
        <f t="shared" si="21"/>
        <v>0.10983438362744002</v>
      </c>
      <c r="L62" s="75">
        <f t="shared" si="21"/>
        <v>0.20908046154096224</v>
      </c>
      <c r="M62" s="162" t="s">
        <v>53</v>
      </c>
      <c r="N62" s="163"/>
    </row>
    <row r="63" spans="2:14" ht="15.75" x14ac:dyDescent="0.25">
      <c r="B63" s="34" t="s">
        <v>74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2:14" x14ac:dyDescent="0.25">
      <c r="B64" s="35"/>
      <c r="C64" s="35"/>
      <c r="D64" s="35"/>
      <c r="E64" s="47"/>
      <c r="F64" s="47"/>
      <c r="G64" s="35"/>
      <c r="H64" s="35"/>
      <c r="I64" s="35"/>
      <c r="J64" s="55"/>
      <c r="K64" s="35"/>
      <c r="L64" s="35"/>
      <c r="M64" s="36"/>
      <c r="N64" s="35"/>
    </row>
    <row r="65" spans="13:13" x14ac:dyDescent="0.25">
      <c r="M65" s="53"/>
    </row>
    <row r="66" spans="13:13" x14ac:dyDescent="0.25">
      <c r="M66" s="54"/>
    </row>
  </sheetData>
  <mergeCells count="20"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  <mergeCell ref="B62:C62"/>
    <mergeCell ref="M62:N62"/>
    <mergeCell ref="I5:I6"/>
    <mergeCell ref="J5:J6"/>
    <mergeCell ref="K5:K6"/>
    <mergeCell ref="L5:L6"/>
    <mergeCell ref="M5:N5"/>
    <mergeCell ref="B60:C60"/>
    <mergeCell ref="N60:N61"/>
    <mergeCell ref="B61:C61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R66"/>
  <sheetViews>
    <sheetView showGridLines="0" topLeftCell="B1" zoomScaleNormal="100" workbookViewId="0">
      <pane xSplit="2" ySplit="6" topLeftCell="D50" activePane="bottomRight" state="frozen"/>
      <selection pane="topRight" activeCell="D1" sqref="D1"/>
      <selection pane="bottomLeft" activeCell="B7" sqref="B7"/>
      <selection pane="bottomRight" activeCell="B63" sqref="B63"/>
    </sheetView>
  </sheetViews>
  <sheetFormatPr baseColWidth="10" defaultColWidth="11.42578125" defaultRowHeight="15" x14ac:dyDescent="0.25"/>
  <cols>
    <col min="1" max="1" width="11.42578125" style="6"/>
    <col min="2" max="2" width="72.42578125" style="6" customWidth="1"/>
    <col min="3" max="4" width="16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69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814004743.68640029</v>
      </c>
      <c r="E7" s="25">
        <f t="shared" si="0"/>
        <v>24733744109.884998</v>
      </c>
      <c r="F7" s="23">
        <f t="shared" si="0"/>
        <v>523687770.79300004</v>
      </c>
      <c r="G7" s="24">
        <f t="shared" si="0"/>
        <v>54934822277.505547</v>
      </c>
      <c r="H7" s="23">
        <f t="shared" si="0"/>
        <v>26507098362.918301</v>
      </c>
      <c r="I7" s="70">
        <f t="shared" si="0"/>
        <v>38816319476.381111</v>
      </c>
      <c r="J7" s="65">
        <f t="shared" si="0"/>
        <v>2754948076.1130004</v>
      </c>
      <c r="K7" s="70">
        <f t="shared" si="0"/>
        <v>1527955701.6450002</v>
      </c>
      <c r="L7" s="65">
        <f t="shared" si="0"/>
        <v>5764492215.4109983</v>
      </c>
      <c r="M7" s="71">
        <f t="shared" si="0"/>
        <v>156377072734.33838</v>
      </c>
      <c r="N7" s="76">
        <f>+M7/$M$60</f>
        <v>0.7833910990989259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814004743.68640029</v>
      </c>
      <c r="E8" s="29">
        <f t="shared" si="1"/>
        <v>24733744109.884998</v>
      </c>
      <c r="F8" s="28">
        <f t="shared" si="1"/>
        <v>523687770.79300004</v>
      </c>
      <c r="G8" s="29">
        <f t="shared" si="1"/>
        <v>54934822277.505547</v>
      </c>
      <c r="H8" s="28">
        <f t="shared" si="1"/>
        <v>26507098362.918301</v>
      </c>
      <c r="I8" s="72">
        <f t="shared" si="1"/>
        <v>38816319476.381111</v>
      </c>
      <c r="J8" s="28">
        <f t="shared" si="1"/>
        <v>2754948076.1130004</v>
      </c>
      <c r="K8" s="72">
        <f t="shared" si="1"/>
        <v>1527955701.6450002</v>
      </c>
      <c r="L8" s="28">
        <f t="shared" si="1"/>
        <v>5764492215.4109983</v>
      </c>
      <c r="M8" s="40">
        <f>+M9</f>
        <v>156377072734.33838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814004743.68640029</v>
      </c>
      <c r="E9" s="21">
        <v>24733744109.884998</v>
      </c>
      <c r="F9" s="39">
        <v>523687770.79300004</v>
      </c>
      <c r="G9" s="21">
        <v>54934822277.505547</v>
      </c>
      <c r="H9" s="38">
        <v>26507098362.918301</v>
      </c>
      <c r="I9" s="38">
        <v>38816319476.381111</v>
      </c>
      <c r="J9" s="38">
        <v>2754948076.1130004</v>
      </c>
      <c r="K9" s="38">
        <v>1527955701.6450002</v>
      </c>
      <c r="L9" s="38">
        <v>5764492215.4109983</v>
      </c>
      <c r="M9" s="39">
        <f>SUM(D9:L9)</f>
        <v>156377072734.33838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 t="shared" ref="D10:G10" si="2">+D11+D13+D15+D17+D19+D21</f>
        <v>1660088.7915000001</v>
      </c>
      <c r="E10" s="25">
        <f t="shared" si="2"/>
        <v>81245565.076199993</v>
      </c>
      <c r="F10" s="23">
        <f t="shared" si="2"/>
        <v>1563142.7267</v>
      </c>
      <c r="G10" s="25">
        <f t="shared" si="2"/>
        <v>374487859.77210003</v>
      </c>
      <c r="H10" s="23">
        <f>+H11+H13+H15+H17+H19+H21</f>
        <v>255470341.02319998</v>
      </c>
      <c r="I10" s="24">
        <f>+I11+I13+I15+I17+I19+I21</f>
        <v>457804792.77859998</v>
      </c>
      <c r="J10" s="59">
        <f>+J11+J13+J15+J17+J19+J21</f>
        <v>29314887.894900002</v>
      </c>
      <c r="K10" s="24">
        <f>+K11+K13+K15+K17+K19+K21</f>
        <v>24873176.292400002</v>
      </c>
      <c r="L10" s="59">
        <f>+L11+L13+L15+L17+L19+L21</f>
        <v>94884161.412799984</v>
      </c>
      <c r="M10" s="60">
        <f>M11+M13+M15+M17+M19+M21</f>
        <v>1321304015.7684</v>
      </c>
      <c r="N10" s="77">
        <f>+M10/$M$60</f>
        <v>6.6192427512382843E-3</v>
      </c>
      <c r="O10" s="41"/>
      <c r="P10" s="13"/>
      <c r="Q10" s="7"/>
      <c r="R10" s="7"/>
    </row>
    <row r="11" spans="2:18" s="42" customFormat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0</v>
      </c>
      <c r="G11" s="32">
        <f t="shared" ref="G11:L11" si="3">+G12</f>
        <v>0</v>
      </c>
      <c r="H11" s="31">
        <f t="shared" si="3"/>
        <v>0</v>
      </c>
      <c r="I11" s="29">
        <f t="shared" si="3"/>
        <v>0</v>
      </c>
      <c r="J11" s="28">
        <f t="shared" si="3"/>
        <v>0</v>
      </c>
      <c r="K11" s="29">
        <f t="shared" si="3"/>
        <v>0</v>
      </c>
      <c r="L11" s="31">
        <f t="shared" si="3"/>
        <v>0</v>
      </c>
      <c r="M11" s="51">
        <f>+M12</f>
        <v>0</v>
      </c>
      <c r="N11" s="5"/>
      <c r="O11" s="93"/>
      <c r="Q11" s="43"/>
      <c r="R11" s="43"/>
    </row>
    <row r="12" spans="2:18" x14ac:dyDescent="0.25">
      <c r="B12" s="10" t="s">
        <v>22</v>
      </c>
      <c r="C12" s="15" t="s">
        <v>23</v>
      </c>
      <c r="D12" s="19">
        <v>0</v>
      </c>
      <c r="E12" s="19">
        <v>0</v>
      </c>
      <c r="F12" s="19"/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0</v>
      </c>
      <c r="N12" s="5"/>
      <c r="Q12" s="7"/>
      <c r="R12" s="7"/>
    </row>
    <row r="13" spans="2:18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4">+H14</f>
        <v>0</v>
      </c>
      <c r="I13" s="32">
        <f t="shared" si="4"/>
        <v>0</v>
      </c>
      <c r="J13" s="31">
        <f t="shared" si="4"/>
        <v>0</v>
      </c>
      <c r="K13" s="32">
        <f t="shared" si="4"/>
        <v>0</v>
      </c>
      <c r="L13" s="31">
        <f t="shared" si="4"/>
        <v>0</v>
      </c>
      <c r="M13" s="51">
        <f>+M14</f>
        <v>0</v>
      </c>
      <c r="N13" s="5"/>
      <c r="Q13" s="7"/>
      <c r="R13" s="7"/>
    </row>
    <row r="14" spans="2:18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81245565.076199993</v>
      </c>
      <c r="F15" s="31">
        <f>+F16</f>
        <v>0</v>
      </c>
      <c r="G15" s="66">
        <f t="shared" ref="G15:K15" si="5">+G16</f>
        <v>292960331.26240003</v>
      </c>
      <c r="H15" s="45">
        <f t="shared" si="5"/>
        <v>255470341.02319998</v>
      </c>
      <c r="I15" s="32">
        <f t="shared" si="5"/>
        <v>457804792.77859998</v>
      </c>
      <c r="J15" s="31">
        <f>J16</f>
        <v>0</v>
      </c>
      <c r="K15" s="32">
        <f t="shared" si="5"/>
        <v>24873176.292400002</v>
      </c>
      <c r="L15" s="31">
        <f>L16</f>
        <v>94884161.412799984</v>
      </c>
      <c r="M15" s="51">
        <f>+M16</f>
        <v>1207238367.8455999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>
        <v>81245565.076199993</v>
      </c>
      <c r="F16" s="19">
        <v>0</v>
      </c>
      <c r="G16" s="57">
        <v>292960331.26240003</v>
      </c>
      <c r="H16" s="57">
        <v>255470341.02319998</v>
      </c>
      <c r="I16" s="57">
        <v>457804792.77859998</v>
      </c>
      <c r="J16" s="19">
        <v>0</v>
      </c>
      <c r="K16" s="21">
        <v>24873176.292400002</v>
      </c>
      <c r="L16" s="22">
        <v>94884161.412799984</v>
      </c>
      <c r="M16" s="50">
        <f>SUM(D16:L16)</f>
        <v>1207238367.8455999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1660088.7915000001</v>
      </c>
      <c r="E17" s="32">
        <f>+E18</f>
        <v>0</v>
      </c>
      <c r="F17" s="31">
        <f>+F18</f>
        <v>0</v>
      </c>
      <c r="G17" s="66">
        <f t="shared" ref="G17:L17" si="6">+G18</f>
        <v>0</v>
      </c>
      <c r="H17" s="45">
        <f t="shared" si="6"/>
        <v>0</v>
      </c>
      <c r="I17" s="32">
        <f t="shared" si="6"/>
        <v>0</v>
      </c>
      <c r="J17" s="31">
        <f t="shared" si="6"/>
        <v>0</v>
      </c>
      <c r="K17" s="32">
        <f t="shared" si="6"/>
        <v>0</v>
      </c>
      <c r="L17" s="31">
        <f t="shared" si="6"/>
        <v>0</v>
      </c>
      <c r="M17" s="51">
        <f>+M18</f>
        <v>1660088.7915000001</v>
      </c>
      <c r="N17" s="3"/>
    </row>
    <row r="18" spans="2:18" x14ac:dyDescent="0.25">
      <c r="B18" s="10" t="s">
        <v>22</v>
      </c>
      <c r="C18" s="15" t="s">
        <v>25</v>
      </c>
      <c r="D18" s="19">
        <v>1660088.7915000001</v>
      </c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52">
        <f>SUM(D18:L18)</f>
        <v>1660088.7915000001</v>
      </c>
      <c r="N18" s="5"/>
    </row>
    <row r="19" spans="2:18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 t="shared" ref="G19:L19" si="7">+G20</f>
        <v>81527528.5097</v>
      </c>
      <c r="H19" s="45">
        <f t="shared" si="7"/>
        <v>0</v>
      </c>
      <c r="I19" s="32">
        <f t="shared" si="7"/>
        <v>0</v>
      </c>
      <c r="J19" s="31">
        <f t="shared" si="7"/>
        <v>0</v>
      </c>
      <c r="K19" s="32">
        <f t="shared" si="7"/>
        <v>0</v>
      </c>
      <c r="L19" s="31">
        <f t="shared" si="7"/>
        <v>0</v>
      </c>
      <c r="M19" s="51">
        <f>+M20</f>
        <v>81527528.5097</v>
      </c>
      <c r="N19" s="3"/>
      <c r="R19" s="7"/>
    </row>
    <row r="20" spans="2:18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7">
        <v>81527528.5097</v>
      </c>
      <c r="H20" s="44">
        <v>0</v>
      </c>
      <c r="I20" s="58">
        <v>0</v>
      </c>
      <c r="J20" s="19"/>
      <c r="K20" s="20">
        <v>0</v>
      </c>
      <c r="L20" s="19">
        <v>0</v>
      </c>
      <c r="M20" s="50">
        <f>SUM(D20:L20)</f>
        <v>81527528.5097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1563142.7267</v>
      </c>
      <c r="G21" s="66">
        <v>0</v>
      </c>
      <c r="H21" s="45">
        <v>0</v>
      </c>
      <c r="I21" s="32">
        <v>0</v>
      </c>
      <c r="J21" s="31">
        <f>+J22</f>
        <v>29314887.894900002</v>
      </c>
      <c r="K21" s="32">
        <f>K22</f>
        <v>0</v>
      </c>
      <c r="L21" s="31">
        <v>0</v>
      </c>
      <c r="M21" s="51">
        <f>M22</f>
        <v>30878030.621600002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57">
        <v>1563142.7267</v>
      </c>
      <c r="G22" s="58">
        <v>0</v>
      </c>
      <c r="H22" s="44">
        <v>0</v>
      </c>
      <c r="I22" s="58">
        <v>0</v>
      </c>
      <c r="J22" s="58">
        <v>29314887.894900002</v>
      </c>
      <c r="K22" s="20">
        <v>0</v>
      </c>
      <c r="L22" s="19">
        <v>0</v>
      </c>
      <c r="M22" s="50">
        <f>SUM(D22:L22)</f>
        <v>30878030.621600002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ht="15" hidden="1" customHeight="1" x14ac:dyDescent="0.25">
      <c r="B25" s="11" t="s">
        <v>31</v>
      </c>
      <c r="C25" s="15" t="s">
        <v>17</v>
      </c>
      <c r="D25" s="3"/>
      <c r="E25" s="20"/>
      <c r="F25" s="19"/>
      <c r="G25" s="20"/>
      <c r="H25" s="19"/>
      <c r="I25" s="20"/>
      <c r="J25" s="19"/>
      <c r="K25" s="20"/>
      <c r="L25" s="19"/>
      <c r="M25" s="51">
        <f>+M26</f>
        <v>0</v>
      </c>
      <c r="N25" s="5"/>
    </row>
    <row r="26" spans="2:18" ht="15" hidden="1" customHeight="1" x14ac:dyDescent="0.25">
      <c r="B26" s="10" t="s">
        <v>22</v>
      </c>
      <c r="C26" s="15" t="s">
        <v>23</v>
      </c>
      <c r="D26" s="3"/>
      <c r="E26" s="20"/>
      <c r="F26" s="19"/>
      <c r="G26" s="20"/>
      <c r="H26" s="19"/>
      <c r="I26" s="20"/>
      <c r="J26" s="19"/>
      <c r="K26" s="20"/>
      <c r="L26" s="19"/>
      <c r="M26" s="50"/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8">+D30+D32+D34</f>
        <v>0</v>
      </c>
      <c r="E29" s="25">
        <f t="shared" si="8"/>
        <v>3460297737.0282011</v>
      </c>
      <c r="F29" s="23">
        <f t="shared" si="8"/>
        <v>40609570.361100003</v>
      </c>
      <c r="G29" s="25">
        <f t="shared" si="8"/>
        <v>3212405323.5906</v>
      </c>
      <c r="H29" s="65">
        <f t="shared" si="8"/>
        <v>1103233316.8338001</v>
      </c>
      <c r="I29" s="25">
        <f t="shared" si="8"/>
        <v>3548776556.8076</v>
      </c>
      <c r="J29" s="65">
        <f t="shared" si="8"/>
        <v>242231493.79439998</v>
      </c>
      <c r="K29" s="25">
        <f t="shared" si="8"/>
        <v>125356140.90130001</v>
      </c>
      <c r="L29" s="65">
        <f t="shared" si="8"/>
        <v>657400774.70679998</v>
      </c>
      <c r="M29" s="17">
        <f>+M30+M34+M32</f>
        <v>12390310914.023802</v>
      </c>
      <c r="N29" s="4">
        <f>+M29/$M$60</f>
        <v>6.2070859336293929E-2</v>
      </c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499295119.75889987</v>
      </c>
      <c r="F30" s="31">
        <f>+F31</f>
        <v>0</v>
      </c>
      <c r="G30" s="32">
        <f t="shared" ref="G30:L30" si="9">+G31</f>
        <v>1096490985.8202</v>
      </c>
      <c r="H30" s="61">
        <f t="shared" si="9"/>
        <v>502197904.70649999</v>
      </c>
      <c r="I30" s="29">
        <f>+I31</f>
        <v>1332250293.1100996</v>
      </c>
      <c r="J30" s="61">
        <f>+J31</f>
        <v>13072310.9463</v>
      </c>
      <c r="K30" s="29">
        <f t="shared" si="9"/>
        <v>93088008.228500009</v>
      </c>
      <c r="L30" s="61">
        <f t="shared" si="9"/>
        <v>180663621.10330001</v>
      </c>
      <c r="M30" s="51">
        <f>+M31</f>
        <v>3717058243.6737995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499295119.75889987</v>
      </c>
      <c r="F31" s="19">
        <v>0</v>
      </c>
      <c r="G31" s="21">
        <v>1096490985.8202</v>
      </c>
      <c r="H31" s="62">
        <v>502197904.70649999</v>
      </c>
      <c r="I31" s="21">
        <v>1332250293.1100996</v>
      </c>
      <c r="J31" s="62">
        <v>13072310.9463</v>
      </c>
      <c r="K31" s="21">
        <v>93088008.228500009</v>
      </c>
      <c r="L31" s="62">
        <v>180663621.10330001</v>
      </c>
      <c r="M31" s="44">
        <f>SUM(D31:L31)</f>
        <v>3717058243.6737995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2495430723.1885014</v>
      </c>
      <c r="F32" s="31">
        <f>+F33</f>
        <v>0</v>
      </c>
      <c r="G32" s="32">
        <f t="shared" ref="G32:L32" si="10">+G33</f>
        <v>2115914337.7703998</v>
      </c>
      <c r="H32" s="63">
        <f t="shared" si="10"/>
        <v>497226227.86510009</v>
      </c>
      <c r="I32" s="32">
        <f>+I33</f>
        <v>1751622314.5791004</v>
      </c>
      <c r="J32" s="63">
        <f>+J33</f>
        <v>110767881.08589998</v>
      </c>
      <c r="K32" s="32">
        <f t="shared" si="10"/>
        <v>15546520.0625</v>
      </c>
      <c r="L32" s="63">
        <f t="shared" si="10"/>
        <v>462404342.79469997</v>
      </c>
      <c r="M32" s="51">
        <f>+M33</f>
        <v>7448912347.3462019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2495430723.1885014</v>
      </c>
      <c r="F33" s="19">
        <v>0</v>
      </c>
      <c r="G33" s="21">
        <v>2115914337.7703998</v>
      </c>
      <c r="H33" s="62">
        <v>497226227.86510009</v>
      </c>
      <c r="I33" s="21">
        <v>1751622314.5791004</v>
      </c>
      <c r="J33" s="62">
        <v>110767881.08589998</v>
      </c>
      <c r="K33" s="21">
        <v>15546520.0625</v>
      </c>
      <c r="L33" s="62">
        <v>462404342.79469997</v>
      </c>
      <c r="M33" s="50">
        <f>SUM(D33:L33)</f>
        <v>7448912347.3462019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465571894.0808</v>
      </c>
      <c r="F34" s="31">
        <f>+F35</f>
        <v>40609570.361100003</v>
      </c>
      <c r="G34" s="19">
        <f t="shared" ref="G34:L34" si="11">+G35</f>
        <v>0</v>
      </c>
      <c r="H34" s="63">
        <f t="shared" si="11"/>
        <v>103809184.2622</v>
      </c>
      <c r="I34" s="32">
        <f>+I35</f>
        <v>464903949.11839998</v>
      </c>
      <c r="J34" s="63">
        <f>+J35</f>
        <v>118391301.7622</v>
      </c>
      <c r="K34" s="32">
        <f t="shared" si="11"/>
        <v>16721612.610300001</v>
      </c>
      <c r="L34" s="63">
        <f t="shared" si="11"/>
        <v>14332810.808800001</v>
      </c>
      <c r="M34" s="51">
        <f>+M35</f>
        <v>1224340323.0038002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465571894.0808</v>
      </c>
      <c r="F35" s="19">
        <v>40609570.361100003</v>
      </c>
      <c r="G35" s="19">
        <v>0</v>
      </c>
      <c r="H35" s="64">
        <v>103809184.2622</v>
      </c>
      <c r="I35" s="21">
        <v>464903949.11839998</v>
      </c>
      <c r="J35" s="64">
        <v>118391301.7622</v>
      </c>
      <c r="K35" s="21">
        <v>16721612.610300001</v>
      </c>
      <c r="L35" s="64">
        <v>14332810.808800001</v>
      </c>
      <c r="M35" s="50">
        <f>SUM(D35:L35)</f>
        <v>1224340323.0038002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</f>
        <v>170750752.8281</v>
      </c>
      <c r="E36" s="25">
        <f t="shared" ref="E36:L36" si="12">+E53+E55+E37+E39+E43+E47+E49+E45+E41+E51</f>
        <v>7628861406.1806993</v>
      </c>
      <c r="F36" s="25">
        <f t="shared" si="12"/>
        <v>196064455.65600002</v>
      </c>
      <c r="G36" s="25">
        <f t="shared" si="12"/>
        <v>10173149940.4366</v>
      </c>
      <c r="H36" s="25">
        <f t="shared" si="12"/>
        <v>4480363774.3400993</v>
      </c>
      <c r="I36" s="25">
        <f t="shared" si="12"/>
        <v>4721549895.2002001</v>
      </c>
      <c r="J36" s="25">
        <f t="shared" si="12"/>
        <v>0</v>
      </c>
      <c r="K36" s="25">
        <f t="shared" si="12"/>
        <v>0</v>
      </c>
      <c r="L36" s="25">
        <f t="shared" si="12"/>
        <v>1617386991.4337001</v>
      </c>
      <c r="M36" s="17">
        <f>+M37+M39+M43+M47+M49+M45+M51+M53+M55+M41</f>
        <v>28988127216.075401</v>
      </c>
      <c r="N36" s="76">
        <f>+M36/$M$60</f>
        <v>0.14521975915996402</v>
      </c>
      <c r="O36" s="13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3245160214.5641999</v>
      </c>
      <c r="F37" s="61">
        <f>+F38</f>
        <v>0</v>
      </c>
      <c r="G37" s="32">
        <f t="shared" ref="G37:L37" si="13">+G38</f>
        <v>3540689784.0906</v>
      </c>
      <c r="H37" s="61">
        <f t="shared" si="13"/>
        <v>1849577656.7612998</v>
      </c>
      <c r="I37" s="29">
        <f t="shared" si="13"/>
        <v>1973187075.6761</v>
      </c>
      <c r="J37" s="31">
        <f t="shared" si="13"/>
        <v>0</v>
      </c>
      <c r="K37" s="32">
        <f t="shared" si="13"/>
        <v>0</v>
      </c>
      <c r="L37" s="61">
        <f t="shared" si="13"/>
        <v>882339894.1954</v>
      </c>
      <c r="M37" s="51">
        <f>+M38</f>
        <v>11490954625.2876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3245160214.5641999</v>
      </c>
      <c r="F38" s="67">
        <v>0</v>
      </c>
      <c r="G38" s="21">
        <v>3540689784.0906</v>
      </c>
      <c r="H38" s="62">
        <v>1849577656.7612998</v>
      </c>
      <c r="I38" s="21">
        <v>1973187075.6761</v>
      </c>
      <c r="J38" s="19">
        <v>0</v>
      </c>
      <c r="K38" s="20">
        <v>0</v>
      </c>
      <c r="L38" s="62">
        <v>882339894.1954</v>
      </c>
      <c r="M38" s="50">
        <f>SUM(D38:L38)</f>
        <v>11490954625.2876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2670407134.6241994</v>
      </c>
      <c r="F39" s="63">
        <f>+F40</f>
        <v>0</v>
      </c>
      <c r="G39" s="32">
        <f t="shared" ref="G39:L39" si="14">+G40</f>
        <v>1261315693.96</v>
      </c>
      <c r="H39" s="63">
        <f t="shared" si="14"/>
        <v>1261315693.96</v>
      </c>
      <c r="I39" s="32">
        <f t="shared" si="14"/>
        <v>1210106276.7851</v>
      </c>
      <c r="J39" s="31">
        <f t="shared" si="14"/>
        <v>0</v>
      </c>
      <c r="K39" s="32">
        <f t="shared" si="14"/>
        <v>0</v>
      </c>
      <c r="L39" s="63">
        <f t="shared" si="14"/>
        <v>276026326.46619999</v>
      </c>
      <c r="M39" s="51">
        <f>+M40</f>
        <v>6679171125.7954988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2670407134.6241994</v>
      </c>
      <c r="F40" s="67">
        <v>0</v>
      </c>
      <c r="G40" s="21">
        <v>1261315693.96</v>
      </c>
      <c r="H40" s="62">
        <v>1261315693.96</v>
      </c>
      <c r="I40" s="21">
        <v>1210106276.7851</v>
      </c>
      <c r="J40" s="19">
        <v>0</v>
      </c>
      <c r="K40" s="20">
        <v>0</v>
      </c>
      <c r="L40" s="67">
        <v>276026326.46619999</v>
      </c>
      <c r="M40" s="50">
        <f>SUM(D40:L40)</f>
        <v>6679171125.7954988</v>
      </c>
      <c r="N40" s="5"/>
      <c r="P40" s="8"/>
    </row>
    <row r="41" spans="2:16" x14ac:dyDescent="0.25">
      <c r="B41" s="33" t="s">
        <v>65</v>
      </c>
      <c r="C41" s="15"/>
      <c r="D41" s="31">
        <v>0</v>
      </c>
      <c r="E41" s="32">
        <f>+E42</f>
        <v>968301283.88950002</v>
      </c>
      <c r="F41" s="63">
        <v>0</v>
      </c>
      <c r="G41" s="79">
        <f>+G42</f>
        <v>1423972476.3081</v>
      </c>
      <c r="H41" s="80">
        <f>+H42</f>
        <v>560532525.57389998</v>
      </c>
      <c r="I41" s="79">
        <f>+I42</f>
        <v>982199250.61610007</v>
      </c>
      <c r="J41" s="31">
        <v>0</v>
      </c>
      <c r="K41" s="32">
        <v>0</v>
      </c>
      <c r="L41" s="63">
        <f>+L42</f>
        <v>284794495.26160002</v>
      </c>
      <c r="M41" s="56">
        <f>+M42</f>
        <v>4219800031.6492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968301283.88950002</v>
      </c>
      <c r="F42" s="67">
        <v>0</v>
      </c>
      <c r="G42" s="21">
        <v>1423972476.3081</v>
      </c>
      <c r="H42" s="62">
        <v>560532525.57389998</v>
      </c>
      <c r="I42" s="21">
        <v>982199250.61610007</v>
      </c>
      <c r="J42" s="19">
        <v>0</v>
      </c>
      <c r="K42" s="20">
        <v>0</v>
      </c>
      <c r="L42" s="67">
        <v>284794495.26160002</v>
      </c>
      <c r="M42" s="50">
        <f>SUM(D42:L42)</f>
        <v>4219800031.6492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5">+G44</f>
        <v>0</v>
      </c>
      <c r="H43" s="63">
        <f t="shared" si="15"/>
        <v>136005696.55239999</v>
      </c>
      <c r="I43" s="32">
        <f t="shared" si="15"/>
        <v>0</v>
      </c>
      <c r="J43" s="31">
        <f t="shared" si="15"/>
        <v>0</v>
      </c>
      <c r="K43" s="32">
        <f t="shared" si="15"/>
        <v>0</v>
      </c>
      <c r="L43" s="63">
        <f t="shared" si="15"/>
        <v>174226275.51050001</v>
      </c>
      <c r="M43" s="51">
        <f>+M44</f>
        <v>310231972.06290001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136005696.55239999</v>
      </c>
      <c r="I44" s="20">
        <v>0</v>
      </c>
      <c r="J44" s="19">
        <v>0</v>
      </c>
      <c r="K44" s="20">
        <v>0</v>
      </c>
      <c r="L44" s="62">
        <v>174226275.51050001</v>
      </c>
      <c r="M44" s="50">
        <f>SUM(D44:L44)</f>
        <v>310231972.06290001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113049683.9927</v>
      </c>
      <c r="E45" s="32">
        <f>+E46</f>
        <v>0</v>
      </c>
      <c r="F45" s="63">
        <f>+F46</f>
        <v>58532506.985999994</v>
      </c>
      <c r="G45" s="32">
        <f t="shared" si="15"/>
        <v>0</v>
      </c>
      <c r="H45" s="63">
        <f t="shared" si="15"/>
        <v>281681836.61930001</v>
      </c>
      <c r="I45" s="32">
        <f t="shared" si="15"/>
        <v>0</v>
      </c>
      <c r="J45" s="31">
        <f t="shared" si="15"/>
        <v>0</v>
      </c>
      <c r="K45" s="32">
        <f t="shared" si="15"/>
        <v>0</v>
      </c>
      <c r="L45" s="63">
        <f t="shared" si="15"/>
        <v>0</v>
      </c>
      <c r="M45" s="51">
        <f>+M46</f>
        <v>453264027.59799999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113049683.9927</v>
      </c>
      <c r="E46" s="20">
        <v>0</v>
      </c>
      <c r="F46" s="62">
        <v>58532506.985999994</v>
      </c>
      <c r="G46" s="20">
        <v>0</v>
      </c>
      <c r="H46" s="67">
        <v>281681836.61930001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453264027.59799999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6">+G48</f>
        <v>1799948169.6965001</v>
      </c>
      <c r="H47" s="63">
        <f t="shared" si="16"/>
        <v>0</v>
      </c>
      <c r="I47" s="32">
        <f t="shared" si="16"/>
        <v>0</v>
      </c>
      <c r="J47" s="31">
        <f t="shared" si="16"/>
        <v>0</v>
      </c>
      <c r="K47" s="32">
        <f t="shared" si="16"/>
        <v>0</v>
      </c>
      <c r="L47" s="63">
        <f t="shared" si="16"/>
        <v>0</v>
      </c>
      <c r="M47" s="51">
        <f>+M48</f>
        <v>1799948169.6965001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1799948169.6965001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1799948169.6965001</v>
      </c>
      <c r="N48" s="3"/>
    </row>
    <row r="49" spans="2:14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744992773.10280001</v>
      </c>
      <c r="F49" s="67">
        <f>+F50</f>
        <v>0</v>
      </c>
      <c r="G49" s="32">
        <f t="shared" ref="G49:L49" si="17">+G50</f>
        <v>2147223816.3814001</v>
      </c>
      <c r="H49" s="63">
        <f t="shared" si="17"/>
        <v>113221718.8118</v>
      </c>
      <c r="I49" s="32">
        <f t="shared" si="17"/>
        <v>0</v>
      </c>
      <c r="J49" s="31">
        <f t="shared" si="17"/>
        <v>0</v>
      </c>
      <c r="K49" s="32">
        <f t="shared" si="17"/>
        <v>0</v>
      </c>
      <c r="L49" s="63">
        <f t="shared" si="17"/>
        <v>0</v>
      </c>
      <c r="M49" s="51">
        <f>+M50</f>
        <v>3005438308.296</v>
      </c>
      <c r="N49" s="3"/>
    </row>
    <row r="50" spans="2:14" ht="17.25" customHeight="1" x14ac:dyDescent="0.25">
      <c r="B50" s="10" t="s">
        <v>45</v>
      </c>
      <c r="C50" s="15" t="s">
        <v>42</v>
      </c>
      <c r="D50" s="19">
        <v>0</v>
      </c>
      <c r="E50" s="21">
        <v>744992773.10280001</v>
      </c>
      <c r="F50" s="67">
        <v>0</v>
      </c>
      <c r="G50" s="21">
        <v>2147223816.3814001</v>
      </c>
      <c r="H50" s="67">
        <v>113221718.8118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3005438308.296</v>
      </c>
      <c r="N50" s="3"/>
    </row>
    <row r="51" spans="2:14" ht="17.25" customHeight="1" x14ac:dyDescent="0.25">
      <c r="B51" s="33" t="s">
        <v>49</v>
      </c>
      <c r="C51" s="27"/>
      <c r="D51" s="31">
        <f>+D52</f>
        <v>57701068.8354</v>
      </c>
      <c r="E51" s="32">
        <v>0</v>
      </c>
      <c r="F51" s="63">
        <f>+F52</f>
        <v>0</v>
      </c>
      <c r="G51" s="21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6" si="18">SUM(D51:L51)</f>
        <v>57701068.8354</v>
      </c>
      <c r="N51" s="3"/>
    </row>
    <row r="52" spans="2:14" ht="17.25" customHeight="1" x14ac:dyDescent="0.25">
      <c r="B52" s="10" t="s">
        <v>45</v>
      </c>
      <c r="C52" s="15" t="s">
        <v>42</v>
      </c>
      <c r="D52" s="19">
        <v>57701068.8354</v>
      </c>
      <c r="E52" s="31">
        <v>0</v>
      </c>
      <c r="F52" s="19">
        <v>0</v>
      </c>
      <c r="G52" s="21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18"/>
        <v>57701068.8354</v>
      </c>
      <c r="N52" s="3"/>
    </row>
    <row r="53" spans="2:14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89104827.942000002</v>
      </c>
      <c r="G53" s="21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si="18"/>
        <v>89104827.942000002</v>
      </c>
      <c r="N53" s="3"/>
    </row>
    <row r="54" spans="2:14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19">
        <v>89104827.942000002</v>
      </c>
      <c r="G54" s="21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18"/>
        <v>89104827.942000002</v>
      </c>
      <c r="N54" s="3"/>
    </row>
    <row r="55" spans="2:14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48427120.728</v>
      </c>
      <c r="G55" s="21">
        <v>0</v>
      </c>
      <c r="H55" s="63">
        <f>+H56</f>
        <v>278028646.0614</v>
      </c>
      <c r="I55" s="45">
        <f>+I56</f>
        <v>556057292.12290001</v>
      </c>
      <c r="J55" s="19">
        <v>0</v>
      </c>
      <c r="K55" s="69">
        <v>0</v>
      </c>
      <c r="L55" s="67">
        <v>0</v>
      </c>
      <c r="M55" s="56">
        <f t="shared" si="18"/>
        <v>882513058.91229999</v>
      </c>
      <c r="N55" s="3"/>
    </row>
    <row r="56" spans="2:14" ht="17.25" customHeight="1" x14ac:dyDescent="0.25">
      <c r="B56" s="10" t="s">
        <v>45</v>
      </c>
      <c r="C56" s="49" t="s">
        <v>42</v>
      </c>
      <c r="D56" s="19">
        <v>0</v>
      </c>
      <c r="E56" s="32">
        <v>0</v>
      </c>
      <c r="F56" s="64">
        <v>48427120.728</v>
      </c>
      <c r="G56" s="21">
        <v>0</v>
      </c>
      <c r="H56" s="68">
        <v>278028646.0614</v>
      </c>
      <c r="I56" s="44">
        <v>556057292.12290001</v>
      </c>
      <c r="J56" s="19">
        <v>0</v>
      </c>
      <c r="K56" s="69">
        <v>0</v>
      </c>
      <c r="L56" s="68">
        <v>0</v>
      </c>
      <c r="M56" s="50">
        <f t="shared" si="18"/>
        <v>882513058.91229999</v>
      </c>
      <c r="N56" s="3"/>
    </row>
    <row r="57" spans="2:14" ht="17.25" customHeight="1" x14ac:dyDescent="0.25">
      <c r="B57" s="83" t="s">
        <v>62</v>
      </c>
      <c r="C57" s="14"/>
      <c r="D57" s="25"/>
      <c r="E57" s="86">
        <f>+E58</f>
        <v>0</v>
      </c>
      <c r="F57" s="86">
        <f t="shared" ref="F57:L58" si="19">+F58</f>
        <v>0</v>
      </c>
      <c r="G57" s="86">
        <f t="shared" si="19"/>
        <v>0</v>
      </c>
      <c r="H57" s="86">
        <f t="shared" si="19"/>
        <v>287344389.57050002</v>
      </c>
      <c r="I57" s="86">
        <f t="shared" si="19"/>
        <v>0</v>
      </c>
      <c r="J57" s="86">
        <f t="shared" si="19"/>
        <v>0</v>
      </c>
      <c r="K57" s="86">
        <f t="shared" si="19"/>
        <v>125712995.2596</v>
      </c>
      <c r="L57" s="86">
        <f t="shared" si="19"/>
        <v>125712995.2596</v>
      </c>
      <c r="M57" s="86">
        <f>+M58</f>
        <v>538770380.08969998</v>
      </c>
      <c r="N57" s="4">
        <f>+M57/$M$60</f>
        <v>2.6990396535779087E-3</v>
      </c>
    </row>
    <row r="58" spans="2:14" ht="17.25" customHeight="1" x14ac:dyDescent="0.25">
      <c r="B58" s="84" t="s">
        <v>66</v>
      </c>
      <c r="C58" s="14"/>
      <c r="D58" s="20">
        <v>0</v>
      </c>
      <c r="E58" s="87">
        <f>+E59</f>
        <v>0</v>
      </c>
      <c r="F58" s="28">
        <f t="shared" si="19"/>
        <v>0</v>
      </c>
      <c r="G58" s="29">
        <f t="shared" si="19"/>
        <v>0</v>
      </c>
      <c r="H58" s="28">
        <f t="shared" si="19"/>
        <v>287344389.57050002</v>
      </c>
      <c r="I58" s="29">
        <f t="shared" si="19"/>
        <v>0</v>
      </c>
      <c r="J58" s="28">
        <f t="shared" si="19"/>
        <v>0</v>
      </c>
      <c r="K58" s="29">
        <f t="shared" si="19"/>
        <v>125712995.2596</v>
      </c>
      <c r="L58" s="28">
        <f t="shared" si="19"/>
        <v>125712995.2596</v>
      </c>
      <c r="M58" s="88">
        <f>+M59</f>
        <v>538770380.08969998</v>
      </c>
      <c r="N58" s="85"/>
    </row>
    <row r="59" spans="2:14" ht="17.25" customHeight="1" x14ac:dyDescent="0.25">
      <c r="B59" s="82" t="s">
        <v>64</v>
      </c>
      <c r="C59" s="37" t="s">
        <v>63</v>
      </c>
      <c r="D59" s="20">
        <v>0</v>
      </c>
      <c r="E59" s="89">
        <v>0</v>
      </c>
      <c r="F59" s="89">
        <v>0</v>
      </c>
      <c r="G59" s="89">
        <v>0</v>
      </c>
      <c r="H59" s="39">
        <v>287344389.57050002</v>
      </c>
      <c r="I59" s="91">
        <v>0</v>
      </c>
      <c r="J59" s="39">
        <v>0</v>
      </c>
      <c r="K59" s="91">
        <v>125712995.2596</v>
      </c>
      <c r="L59" s="39">
        <v>125712995.2596</v>
      </c>
      <c r="M59" s="92">
        <f>+SUM(E59:L59)</f>
        <v>538770380.08969998</v>
      </c>
      <c r="N59" s="85"/>
    </row>
    <row r="60" spans="2:14" x14ac:dyDescent="0.25">
      <c r="B60" s="160" t="s">
        <v>50</v>
      </c>
      <c r="C60" s="177"/>
      <c r="D60" s="23">
        <f>+D7+D10+D29+D36+D57</f>
        <v>986415585.30600023</v>
      </c>
      <c r="E60" s="59">
        <f>+E7+E10+E29+E36+E57</f>
        <v>35904148818.170097</v>
      </c>
      <c r="F60" s="59">
        <f t="shared" ref="F60:L60" si="20">+F7+F10+F29+F36+F57</f>
        <v>761924939.53680003</v>
      </c>
      <c r="G60" s="59">
        <f t="shared" si="20"/>
        <v>68694865401.304848</v>
      </c>
      <c r="H60" s="59">
        <f t="shared" si="20"/>
        <v>32633510184.685902</v>
      </c>
      <c r="I60" s="59">
        <f t="shared" si="20"/>
        <v>47544450721.167519</v>
      </c>
      <c r="J60" s="59">
        <f t="shared" si="20"/>
        <v>3026494457.8023005</v>
      </c>
      <c r="K60" s="59">
        <f t="shared" si="20"/>
        <v>1803898014.0983002</v>
      </c>
      <c r="L60" s="59">
        <f t="shared" si="20"/>
        <v>8259877138.2238979</v>
      </c>
      <c r="M60" s="60">
        <f>+M36+M29+M10+M7+M57</f>
        <v>199615585260.29568</v>
      </c>
      <c r="N60" s="170">
        <f>+M60/M61</f>
        <v>0.22489171117899542</v>
      </c>
    </row>
    <row r="61" spans="2:14" ht="15" customHeight="1" x14ac:dyDescent="0.25">
      <c r="B61" s="160" t="s">
        <v>51</v>
      </c>
      <c r="C61" s="161"/>
      <c r="D61" s="23">
        <v>9365788675.9300003</v>
      </c>
      <c r="E61" s="23">
        <v>188533660696.20999</v>
      </c>
      <c r="F61" s="23">
        <v>5308036161.96</v>
      </c>
      <c r="G61" s="23">
        <v>272078678118.17999</v>
      </c>
      <c r="H61" s="23">
        <v>135216319000.31</v>
      </c>
      <c r="I61" s="23">
        <v>167193196797.31</v>
      </c>
      <c r="J61" s="23">
        <v>25360008723.32</v>
      </c>
      <c r="K61" s="23">
        <v>19231809518.02</v>
      </c>
      <c r="L61" s="23">
        <v>57550025369.82</v>
      </c>
      <c r="M61" s="23">
        <v>887607569944.70996</v>
      </c>
      <c r="N61" s="171"/>
    </row>
    <row r="62" spans="2:14" ht="15.75" customHeight="1" x14ac:dyDescent="0.25">
      <c r="B62" s="160" t="s">
        <v>52</v>
      </c>
      <c r="C62" s="161"/>
      <c r="D62" s="75">
        <f>+D60/D61</f>
        <v>0.10532114480023237</v>
      </c>
      <c r="E62" s="75">
        <f>+E60/E61</f>
        <v>0.19043893109370821</v>
      </c>
      <c r="F62" s="75">
        <f>+F60/F61</f>
        <v>0.14354177633474488</v>
      </c>
      <c r="G62" s="75">
        <f t="shared" ref="G62:L62" si="21">+G60/G61</f>
        <v>0.2524816199359311</v>
      </c>
      <c r="H62" s="75">
        <f t="shared" si="21"/>
        <v>0.24134298600904144</v>
      </c>
      <c r="I62" s="75">
        <f t="shared" si="21"/>
        <v>0.28436833335273887</v>
      </c>
      <c r="J62" s="75">
        <f t="shared" si="21"/>
        <v>0.11934122305798985</v>
      </c>
      <c r="K62" s="75">
        <f t="shared" si="21"/>
        <v>9.3797622756614088E-2</v>
      </c>
      <c r="L62" s="75">
        <f t="shared" si="21"/>
        <v>0.14352516936605014</v>
      </c>
      <c r="M62" s="162" t="s">
        <v>53</v>
      </c>
      <c r="N62" s="163"/>
    </row>
    <row r="63" spans="2:14" ht="15.75" x14ac:dyDescent="0.25">
      <c r="B63" s="34" t="s">
        <v>74</v>
      </c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</row>
    <row r="64" spans="2:14" x14ac:dyDescent="0.25">
      <c r="B64" s="35"/>
      <c r="C64" s="35"/>
      <c r="D64" s="35"/>
      <c r="E64" s="47"/>
      <c r="F64" s="47"/>
      <c r="G64" s="35"/>
      <c r="H64" s="35"/>
      <c r="I64" s="35"/>
      <c r="J64" s="55"/>
      <c r="K64" s="35"/>
      <c r="L64" s="35"/>
      <c r="M64" s="36"/>
      <c r="N64" s="35"/>
    </row>
    <row r="65" spans="13:13" x14ac:dyDescent="0.25">
      <c r="M65" s="53"/>
    </row>
    <row r="66" spans="13:13" x14ac:dyDescent="0.25">
      <c r="M66" s="54"/>
    </row>
  </sheetData>
  <mergeCells count="20">
    <mergeCell ref="B62:C62"/>
    <mergeCell ref="M62:N62"/>
    <mergeCell ref="I5:I6"/>
    <mergeCell ref="J5:J6"/>
    <mergeCell ref="K5:K6"/>
    <mergeCell ref="L5:L6"/>
    <mergeCell ref="M5:N5"/>
    <mergeCell ref="B60:C60"/>
    <mergeCell ref="N60:N61"/>
    <mergeCell ref="B61:C61"/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R68"/>
  <sheetViews>
    <sheetView showGridLines="0" topLeftCell="B1" zoomScaleNormal="100" workbookViewId="0">
      <pane xSplit="2" ySplit="6" topLeftCell="G38" activePane="bottomRight" state="frozen"/>
      <selection activeCell="B63" sqref="B63"/>
      <selection pane="topRight" activeCell="B63" sqref="B63"/>
      <selection pane="bottomLeft" activeCell="B63" sqref="B63"/>
      <selection pane="bottomRight" activeCell="O63" sqref="O63:O64"/>
    </sheetView>
  </sheetViews>
  <sheetFormatPr baseColWidth="10" defaultColWidth="11.42578125" defaultRowHeight="15" x14ac:dyDescent="0.25"/>
  <cols>
    <col min="1" max="1" width="11.42578125" style="6"/>
    <col min="2" max="2" width="73.140625" style="6" customWidth="1"/>
    <col min="3" max="4" width="16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70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811670646.76679993</v>
      </c>
      <c r="E7" s="25">
        <f t="shared" si="0"/>
        <v>25594067972.977398</v>
      </c>
      <c r="F7" s="23">
        <f t="shared" si="0"/>
        <v>521202917.62819999</v>
      </c>
      <c r="G7" s="24">
        <f t="shared" si="0"/>
        <v>57203095178.47139</v>
      </c>
      <c r="H7" s="23">
        <f t="shared" si="0"/>
        <v>26307780454.326794</v>
      </c>
      <c r="I7" s="70">
        <f t="shared" si="0"/>
        <v>38761642000.58062</v>
      </c>
      <c r="J7" s="65">
        <f t="shared" si="0"/>
        <v>2737805523.8062992</v>
      </c>
      <c r="K7" s="70">
        <f t="shared" si="0"/>
        <v>1524101997.6380002</v>
      </c>
      <c r="L7" s="65">
        <f t="shared" si="0"/>
        <v>5688738939.6810999</v>
      </c>
      <c r="M7" s="71">
        <f t="shared" si="0"/>
        <v>159150105631.87659</v>
      </c>
      <c r="N7" s="76">
        <f>+M7/$M$62</f>
        <v>0.78598422328134931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811670646.76679993</v>
      </c>
      <c r="E8" s="29">
        <f t="shared" si="1"/>
        <v>25594067972.977398</v>
      </c>
      <c r="F8" s="28">
        <f t="shared" si="1"/>
        <v>521202917.62819999</v>
      </c>
      <c r="G8" s="29">
        <f t="shared" si="1"/>
        <v>57203095178.47139</v>
      </c>
      <c r="H8" s="28">
        <f t="shared" si="1"/>
        <v>26307780454.326794</v>
      </c>
      <c r="I8" s="72">
        <f t="shared" si="1"/>
        <v>38761642000.58062</v>
      </c>
      <c r="J8" s="28">
        <f t="shared" si="1"/>
        <v>2737805523.8062992</v>
      </c>
      <c r="K8" s="72">
        <f t="shared" si="1"/>
        <v>1524101997.6380002</v>
      </c>
      <c r="L8" s="28">
        <f t="shared" si="1"/>
        <v>5688738939.6810999</v>
      </c>
      <c r="M8" s="40">
        <f>+M9</f>
        <v>159150105631.87659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811670646.76679993</v>
      </c>
      <c r="E9" s="21">
        <v>25594067972.977398</v>
      </c>
      <c r="F9" s="39">
        <v>521202917.62819999</v>
      </c>
      <c r="G9" s="21">
        <v>57203095178.47139</v>
      </c>
      <c r="H9" s="38">
        <v>26307780454.326794</v>
      </c>
      <c r="I9" s="38">
        <v>38761642000.58062</v>
      </c>
      <c r="J9" s="38">
        <v>2737805523.8062992</v>
      </c>
      <c r="K9" s="38">
        <v>1524101997.6380002</v>
      </c>
      <c r="L9" s="38">
        <v>5688738939.6810999</v>
      </c>
      <c r="M9" s="39">
        <f>SUM(D9:L9)</f>
        <v>159150105631.87659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 t="shared" ref="D10:G10" si="2">+D11+D13+D15+D17+D19+D21</f>
        <v>2089353.8774999999</v>
      </c>
      <c r="E10" s="25">
        <f t="shared" si="2"/>
        <v>16159517.581099998</v>
      </c>
      <c r="F10" s="23">
        <f t="shared" si="2"/>
        <v>3140054.6924000001</v>
      </c>
      <c r="G10" s="25">
        <f t="shared" si="2"/>
        <v>323068484.8976</v>
      </c>
      <c r="H10" s="23">
        <f>+H11+H13+H15+H17+H19+H21</f>
        <v>183277916.66919997</v>
      </c>
      <c r="I10" s="24">
        <f>+I11+I13+I15+I17+I19+I21</f>
        <v>378230078.41030008</v>
      </c>
      <c r="J10" s="59">
        <f>+J11+J13+J15+J17+J19+J21</f>
        <v>38692604.774300002</v>
      </c>
      <c r="K10" s="24">
        <f>+K11+K13+K15+K17+K19+K21</f>
        <v>25082720.623399999</v>
      </c>
      <c r="L10" s="59">
        <f>+L11+L13+L15+L17+L19+L21</f>
        <v>160586488.54960003</v>
      </c>
      <c r="M10" s="60">
        <f>M11+M13+M15+M17+M19+M21</f>
        <v>1130327220.0754004</v>
      </c>
      <c r="N10" s="77">
        <f>+M10/$M$62</f>
        <v>5.5822731539977473E-3</v>
      </c>
      <c r="O10" s="41"/>
      <c r="P10" s="13"/>
      <c r="Q10" s="7"/>
      <c r="R10" s="7"/>
    </row>
    <row r="11" spans="2:18" s="42" customFormat="1" hidden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0</v>
      </c>
      <c r="G11" s="32">
        <f t="shared" ref="G11:L11" si="3">+G12</f>
        <v>0</v>
      </c>
      <c r="H11" s="31">
        <f t="shared" si="3"/>
        <v>0</v>
      </c>
      <c r="I11" s="29">
        <f t="shared" si="3"/>
        <v>0</v>
      </c>
      <c r="J11" s="28">
        <f t="shared" si="3"/>
        <v>0</v>
      </c>
      <c r="K11" s="29">
        <f t="shared" si="3"/>
        <v>0</v>
      </c>
      <c r="L11" s="31">
        <f t="shared" si="3"/>
        <v>0</v>
      </c>
      <c r="M11" s="51">
        <f>+M12</f>
        <v>0</v>
      </c>
      <c r="N11" s="5"/>
      <c r="O11" s="93"/>
      <c r="Q11" s="43"/>
      <c r="R11" s="43"/>
    </row>
    <row r="12" spans="2:18" hidden="1" x14ac:dyDescent="0.25">
      <c r="B12" s="10" t="s">
        <v>22</v>
      </c>
      <c r="C12" s="15" t="s">
        <v>23</v>
      </c>
      <c r="D12" s="19">
        <v>0</v>
      </c>
      <c r="E12" s="19">
        <v>0</v>
      </c>
      <c r="F12" s="19"/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0</v>
      </c>
      <c r="N12" s="5"/>
      <c r="Q12" s="7"/>
      <c r="R12" s="7"/>
    </row>
    <row r="13" spans="2:18" hidden="1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4">+H14</f>
        <v>0</v>
      </c>
      <c r="I13" s="32">
        <f t="shared" si="4"/>
        <v>0</v>
      </c>
      <c r="J13" s="31">
        <f t="shared" si="4"/>
        <v>0</v>
      </c>
      <c r="K13" s="32">
        <f t="shared" si="4"/>
        <v>0</v>
      </c>
      <c r="L13" s="31">
        <f t="shared" si="4"/>
        <v>0</v>
      </c>
      <c r="M13" s="51">
        <f>+M14</f>
        <v>0</v>
      </c>
      <c r="N13" s="5"/>
      <c r="Q13" s="7"/>
      <c r="R13" s="7"/>
    </row>
    <row r="14" spans="2:18" hidden="1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16159517.581099998</v>
      </c>
      <c r="F15" s="31">
        <f>+F16</f>
        <v>0</v>
      </c>
      <c r="G15" s="66">
        <f t="shared" ref="G15:K15" si="5">+G16</f>
        <v>323068484.8976</v>
      </c>
      <c r="H15" s="45">
        <f t="shared" si="5"/>
        <v>183277916.66919997</v>
      </c>
      <c r="I15" s="32">
        <f t="shared" si="5"/>
        <v>378230078.41030008</v>
      </c>
      <c r="J15" s="31">
        <f>J16</f>
        <v>0</v>
      </c>
      <c r="K15" s="32">
        <f t="shared" si="5"/>
        <v>25082720.623399999</v>
      </c>
      <c r="L15" s="31">
        <f>L16</f>
        <v>160586488.54960003</v>
      </c>
      <c r="M15" s="51">
        <f>+M16</f>
        <v>1086405206.7312002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>
        <v>16159517.581099998</v>
      </c>
      <c r="F16" s="19">
        <v>0</v>
      </c>
      <c r="G16" s="57">
        <v>323068484.8976</v>
      </c>
      <c r="H16" s="57">
        <v>183277916.66919997</v>
      </c>
      <c r="I16" s="57">
        <v>378230078.41030008</v>
      </c>
      <c r="J16" s="19">
        <v>0</v>
      </c>
      <c r="K16" s="21">
        <v>25082720.623399999</v>
      </c>
      <c r="L16" s="22">
        <v>160586488.54960003</v>
      </c>
      <c r="M16" s="50">
        <f>SUM(D16:L16)</f>
        <v>1086405206.7312002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2089353.8774999999</v>
      </c>
      <c r="E17" s="32">
        <f>+E18</f>
        <v>0</v>
      </c>
      <c r="F17" s="31">
        <f>+F18</f>
        <v>0</v>
      </c>
      <c r="G17" s="66">
        <f t="shared" ref="G17:L17" si="6">+G18</f>
        <v>0</v>
      </c>
      <c r="H17" s="45">
        <f t="shared" si="6"/>
        <v>0</v>
      </c>
      <c r="I17" s="32">
        <f t="shared" si="6"/>
        <v>0</v>
      </c>
      <c r="J17" s="31">
        <f t="shared" si="6"/>
        <v>0</v>
      </c>
      <c r="K17" s="32">
        <f t="shared" si="6"/>
        <v>0</v>
      </c>
      <c r="L17" s="31">
        <f t="shared" si="6"/>
        <v>0</v>
      </c>
      <c r="M17" s="51">
        <f>+M18</f>
        <v>2089353.8774999999</v>
      </c>
      <c r="N17" s="3"/>
    </row>
    <row r="18" spans="2:18" x14ac:dyDescent="0.25">
      <c r="B18" s="10" t="s">
        <v>22</v>
      </c>
      <c r="C18" s="15" t="s">
        <v>25</v>
      </c>
      <c r="D18" s="19">
        <v>2089353.8774999999</v>
      </c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52">
        <f>SUM(D18:L18)</f>
        <v>2089353.8774999999</v>
      </c>
      <c r="N18" s="5"/>
    </row>
    <row r="19" spans="2:18" hidden="1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 t="shared" ref="G19:L19" si="7">+G20</f>
        <v>0</v>
      </c>
      <c r="H19" s="45">
        <f t="shared" si="7"/>
        <v>0</v>
      </c>
      <c r="I19" s="32">
        <f t="shared" si="7"/>
        <v>0</v>
      </c>
      <c r="J19" s="31">
        <f t="shared" si="7"/>
        <v>0</v>
      </c>
      <c r="K19" s="32">
        <f t="shared" si="7"/>
        <v>0</v>
      </c>
      <c r="L19" s="31">
        <f t="shared" si="7"/>
        <v>0</v>
      </c>
      <c r="M19" s="51">
        <f>+M20</f>
        <v>0</v>
      </c>
      <c r="N19" s="3"/>
      <c r="R19" s="7"/>
    </row>
    <row r="20" spans="2:18" hidden="1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7"/>
      <c r="H20" s="44">
        <v>0</v>
      </c>
      <c r="I20" s="58">
        <v>0</v>
      </c>
      <c r="J20" s="19"/>
      <c r="K20" s="20">
        <v>0</v>
      </c>
      <c r="L20" s="19">
        <v>0</v>
      </c>
      <c r="M20" s="50">
        <f>SUM(D20:L20)</f>
        <v>0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3140054.6924000001</v>
      </c>
      <c r="G21" s="66">
        <v>0</v>
      </c>
      <c r="H21" s="45">
        <v>0</v>
      </c>
      <c r="I21" s="32">
        <v>0</v>
      </c>
      <c r="J21" s="31">
        <f>+J22</f>
        <v>38692604.774300002</v>
      </c>
      <c r="K21" s="32">
        <f>K22</f>
        <v>0</v>
      </c>
      <c r="L21" s="31">
        <v>0</v>
      </c>
      <c r="M21" s="51">
        <f>M22</f>
        <v>41832659.466700003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57">
        <v>3140054.6924000001</v>
      </c>
      <c r="G22" s="58">
        <v>0</v>
      </c>
      <c r="H22" s="44">
        <v>0</v>
      </c>
      <c r="I22" s="58">
        <v>0</v>
      </c>
      <c r="J22" s="58">
        <v>38692604.774300002</v>
      </c>
      <c r="K22" s="20">
        <v>0</v>
      </c>
      <c r="L22" s="19">
        <v>0</v>
      </c>
      <c r="M22" s="50">
        <f>SUM(D22:L22)</f>
        <v>41832659.466700003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ht="15" hidden="1" customHeight="1" x14ac:dyDescent="0.25">
      <c r="B25" s="11" t="s">
        <v>31</v>
      </c>
      <c r="C25" s="15" t="s">
        <v>17</v>
      </c>
      <c r="D25" s="3"/>
      <c r="E25" s="20"/>
      <c r="F25" s="19"/>
      <c r="G25" s="20"/>
      <c r="H25" s="19"/>
      <c r="I25" s="20"/>
      <c r="J25" s="19"/>
      <c r="K25" s="20"/>
      <c r="L25" s="19"/>
      <c r="M25" s="51">
        <f>+M26</f>
        <v>0</v>
      </c>
      <c r="N25" s="5"/>
    </row>
    <row r="26" spans="2:18" ht="15" hidden="1" customHeight="1" x14ac:dyDescent="0.25">
      <c r="B26" s="10" t="s">
        <v>22</v>
      </c>
      <c r="C26" s="15" t="s">
        <v>23</v>
      </c>
      <c r="D26" s="3"/>
      <c r="E26" s="20"/>
      <c r="F26" s="19"/>
      <c r="G26" s="20"/>
      <c r="H26" s="19"/>
      <c r="I26" s="20"/>
      <c r="J26" s="19"/>
      <c r="K26" s="20"/>
      <c r="L26" s="19"/>
      <c r="M26" s="50"/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8">+D30+D32+D34</f>
        <v>0</v>
      </c>
      <c r="E29" s="25">
        <f t="shared" si="8"/>
        <v>3433218779.9651985</v>
      </c>
      <c r="F29" s="23">
        <f t="shared" si="8"/>
        <v>39977490.854199998</v>
      </c>
      <c r="G29" s="25">
        <f t="shared" si="8"/>
        <v>3180540852.0792007</v>
      </c>
      <c r="H29" s="65">
        <f t="shared" si="8"/>
        <v>1095913002.872</v>
      </c>
      <c r="I29" s="25">
        <f t="shared" si="8"/>
        <v>3524849975.8574991</v>
      </c>
      <c r="J29" s="65">
        <f t="shared" si="8"/>
        <v>241580020.40920001</v>
      </c>
      <c r="K29" s="25">
        <f t="shared" si="8"/>
        <v>124735279.1133</v>
      </c>
      <c r="L29" s="65">
        <f t="shared" si="8"/>
        <v>653511298.16680014</v>
      </c>
      <c r="M29" s="17">
        <f>+M30+M34+M32</f>
        <v>12294326699.317398</v>
      </c>
      <c r="N29" s="4">
        <f>+M29/$M$62</f>
        <v>6.0717187608291999E-2</v>
      </c>
      <c r="O29" s="13"/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496052650.73949993</v>
      </c>
      <c r="F30" s="31">
        <f>+F31</f>
        <v>0</v>
      </c>
      <c r="G30" s="32">
        <f t="shared" ref="G30:L30" si="9">+G31</f>
        <v>1090663744.2535999</v>
      </c>
      <c r="H30" s="61">
        <f t="shared" si="9"/>
        <v>498919360.34259999</v>
      </c>
      <c r="I30" s="29">
        <f>+I31</f>
        <v>1324782378.5389998</v>
      </c>
      <c r="J30" s="61">
        <f>+J31</f>
        <v>13034101.782099999</v>
      </c>
      <c r="K30" s="29">
        <f t="shared" si="9"/>
        <v>92762773.688899994</v>
      </c>
      <c r="L30" s="61">
        <f t="shared" si="9"/>
        <v>179741378.5411</v>
      </c>
      <c r="M30" s="51">
        <f>+M31</f>
        <v>3695956387.8867998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496052650.73949993</v>
      </c>
      <c r="F31" s="19">
        <v>0</v>
      </c>
      <c r="G31" s="21">
        <v>1090663744.2535999</v>
      </c>
      <c r="H31" s="62">
        <v>498919360.34259999</v>
      </c>
      <c r="I31" s="21">
        <v>1324782378.5389998</v>
      </c>
      <c r="J31" s="62">
        <v>13034101.782099999</v>
      </c>
      <c r="K31" s="21">
        <v>92762773.688899994</v>
      </c>
      <c r="L31" s="62">
        <v>179741378.5411</v>
      </c>
      <c r="M31" s="44">
        <f>SUM(D31:L31)</f>
        <v>3695956387.8867998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2478843025.3732986</v>
      </c>
      <c r="F32" s="31">
        <f>+F33</f>
        <v>0</v>
      </c>
      <c r="G32" s="32">
        <f t="shared" ref="G32:L32" si="10">+G33</f>
        <v>2089877107.8256006</v>
      </c>
      <c r="H32" s="63">
        <f t="shared" si="10"/>
        <v>494111939.24829996</v>
      </c>
      <c r="I32" s="32">
        <f>+I33</f>
        <v>1737439935.1111994</v>
      </c>
      <c r="J32" s="63">
        <f>+J33</f>
        <v>110515926.07710002</v>
      </c>
      <c r="K32" s="32">
        <f t="shared" si="10"/>
        <v>15511161.232600002</v>
      </c>
      <c r="L32" s="63">
        <f t="shared" si="10"/>
        <v>459660196.03270006</v>
      </c>
      <c r="M32" s="51">
        <f>+M33</f>
        <v>7385959290.9007988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2478843025.3732986</v>
      </c>
      <c r="F33" s="19">
        <v>0</v>
      </c>
      <c r="G33" s="21">
        <v>2089877107.8256006</v>
      </c>
      <c r="H33" s="62">
        <v>494111939.24829996</v>
      </c>
      <c r="I33" s="21">
        <v>1737439935.1111994</v>
      </c>
      <c r="J33" s="62">
        <v>110515926.07710002</v>
      </c>
      <c r="K33" s="21">
        <v>15511161.232600002</v>
      </c>
      <c r="L33" s="62">
        <v>459660196.03270006</v>
      </c>
      <c r="M33" s="50">
        <f>SUM(D33:L33)</f>
        <v>7385959290.9007988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458323103.8524</v>
      </c>
      <c r="F34" s="31">
        <f>+F35</f>
        <v>39977490.854199998</v>
      </c>
      <c r="G34" s="19">
        <f t="shared" ref="G34:L34" si="11">+G35</f>
        <v>0</v>
      </c>
      <c r="H34" s="63">
        <f t="shared" si="11"/>
        <v>102881703.2811</v>
      </c>
      <c r="I34" s="32">
        <f>+I35</f>
        <v>462627662.20730001</v>
      </c>
      <c r="J34" s="63">
        <f>+J35</f>
        <v>118029992.55</v>
      </c>
      <c r="K34" s="32">
        <f t="shared" si="11"/>
        <v>16461344.1918</v>
      </c>
      <c r="L34" s="63">
        <f t="shared" si="11"/>
        <v>14109723.593</v>
      </c>
      <c r="M34" s="51">
        <f>+M35</f>
        <v>1212411020.5297999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458323103.8524</v>
      </c>
      <c r="F35" s="19">
        <v>39977490.854199998</v>
      </c>
      <c r="G35" s="19">
        <v>0</v>
      </c>
      <c r="H35" s="64">
        <v>102881703.2811</v>
      </c>
      <c r="I35" s="21">
        <v>462627662.20730001</v>
      </c>
      <c r="J35" s="62">
        <v>118029992.55</v>
      </c>
      <c r="K35" s="21">
        <v>16461344.1918</v>
      </c>
      <c r="L35" s="64">
        <v>14109723.593</v>
      </c>
      <c r="M35" s="50">
        <f>SUM(D35:L35)</f>
        <v>1212411020.5297999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</f>
        <v>170171955.3669</v>
      </c>
      <c r="E36" s="25">
        <f t="shared" ref="E36:L36" si="12">+E53+E55+E37+E39+E43+E47+E49+E45+E41+E51</f>
        <v>7610515520.9143</v>
      </c>
      <c r="F36" s="25">
        <f t="shared" si="12"/>
        <v>196697026.84140003</v>
      </c>
      <c r="G36" s="25">
        <f t="shared" si="12"/>
        <v>10156208133.810801</v>
      </c>
      <c r="H36" s="25">
        <f>+H53+H55+H37+H39+H43+H47+H49+H45+H41+H51+H57</f>
        <v>4691063209.7748003</v>
      </c>
      <c r="I36" s="23">
        <f>+I53+I55+I37+I39+I43+I47+I49+I45+I41+I51+I57</f>
        <v>4933045160.0288992</v>
      </c>
      <c r="J36" s="96">
        <f t="shared" si="12"/>
        <v>0</v>
      </c>
      <c r="K36" s="23">
        <f t="shared" si="12"/>
        <v>0</v>
      </c>
      <c r="L36" s="95">
        <f t="shared" si="12"/>
        <v>1615089211.7240999</v>
      </c>
      <c r="M36" s="17">
        <f>+M37+M39+M43+M47+M49+M45+M51+M53+M55+M41+M57</f>
        <v>29372790218.461193</v>
      </c>
      <c r="N36" s="76">
        <f>+M36/$M$62</f>
        <v>0.14506147899683938</v>
      </c>
      <c r="O36" s="94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3246292735.3579998</v>
      </c>
      <c r="F37" s="61">
        <f>+F38</f>
        <v>0</v>
      </c>
      <c r="G37" s="32">
        <f t="shared" ref="G37:L37" si="13">+G38</f>
        <v>3541925441.0502996</v>
      </c>
      <c r="H37" s="61">
        <f t="shared" si="13"/>
        <v>1850223136.4965999</v>
      </c>
      <c r="I37" s="29">
        <f t="shared" si="13"/>
        <v>1973875693.5702</v>
      </c>
      <c r="J37" s="31">
        <f t="shared" si="13"/>
        <v>0</v>
      </c>
      <c r="K37" s="32">
        <f t="shared" si="13"/>
        <v>0</v>
      </c>
      <c r="L37" s="61">
        <f t="shared" si="13"/>
        <v>882647819.90979993</v>
      </c>
      <c r="M37" s="51">
        <f>+M38</f>
        <v>11494964826.384899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3246292735.3579998</v>
      </c>
      <c r="F38" s="67">
        <v>0</v>
      </c>
      <c r="G38" s="21">
        <v>3541925441.0502996</v>
      </c>
      <c r="H38" s="62">
        <v>1850223136.4965999</v>
      </c>
      <c r="I38" s="21">
        <v>1973875693.5702</v>
      </c>
      <c r="J38" s="19">
        <v>0</v>
      </c>
      <c r="K38" s="20">
        <v>0</v>
      </c>
      <c r="L38" s="62">
        <v>882647819.90979993</v>
      </c>
      <c r="M38" s="50">
        <f>SUM(D38:L38)</f>
        <v>11494964826.384899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2653895181.0695</v>
      </c>
      <c r="F39" s="63">
        <f>+F40</f>
        <v>0</v>
      </c>
      <c r="G39" s="32">
        <f t="shared" ref="G39:L39" si="14">+G40</f>
        <v>1253516588.7649999</v>
      </c>
      <c r="H39" s="63">
        <f t="shared" si="14"/>
        <v>1253516588.7650001</v>
      </c>
      <c r="I39" s="32">
        <f t="shared" si="14"/>
        <v>1202623815.2609999</v>
      </c>
      <c r="J39" s="31">
        <f t="shared" si="14"/>
        <v>0</v>
      </c>
      <c r="K39" s="32">
        <f t="shared" si="14"/>
        <v>0</v>
      </c>
      <c r="L39" s="63">
        <f t="shared" si="14"/>
        <v>274319570.28530002</v>
      </c>
      <c r="M39" s="51">
        <f>+M40</f>
        <v>6637871744.1457996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2653895181.0695</v>
      </c>
      <c r="F40" s="67">
        <v>0</v>
      </c>
      <c r="G40" s="21">
        <v>1253516588.7649999</v>
      </c>
      <c r="H40" s="62">
        <v>1253516588.7650001</v>
      </c>
      <c r="I40" s="21">
        <v>1202623815.2609999</v>
      </c>
      <c r="J40" s="19">
        <v>0</v>
      </c>
      <c r="K40" s="20">
        <v>0</v>
      </c>
      <c r="L40" s="67">
        <v>274319570.28530002</v>
      </c>
      <c r="M40" s="50">
        <f>SUM(D40:L40)</f>
        <v>6637871744.1457996</v>
      </c>
      <c r="N40" s="5"/>
      <c r="P40" s="8"/>
    </row>
    <row r="41" spans="2:16" x14ac:dyDescent="0.25">
      <c r="B41" s="33" t="s">
        <v>65</v>
      </c>
      <c r="C41" s="15"/>
      <c r="D41" s="31">
        <v>0</v>
      </c>
      <c r="E41" s="32">
        <f>+E42</f>
        <v>966637741.71990001</v>
      </c>
      <c r="F41" s="63">
        <v>0</v>
      </c>
      <c r="G41" s="79">
        <f>+G42</f>
        <v>1421526090.7646</v>
      </c>
      <c r="H41" s="80">
        <f>+H42</f>
        <v>559569530.36860001</v>
      </c>
      <c r="I41" s="79">
        <f>+I42</f>
        <v>980511831.73149991</v>
      </c>
      <c r="J41" s="31">
        <v>0</v>
      </c>
      <c r="K41" s="32">
        <v>0</v>
      </c>
      <c r="L41" s="63">
        <f>+L42</f>
        <v>284305218.15289998</v>
      </c>
      <c r="M41" s="56">
        <f>+M42</f>
        <v>4212550412.7374992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966637741.71990001</v>
      </c>
      <c r="F42" s="67">
        <v>0</v>
      </c>
      <c r="G42" s="21">
        <v>1421526090.7646</v>
      </c>
      <c r="H42" s="62">
        <v>559569530.36860001</v>
      </c>
      <c r="I42" s="21">
        <v>980511831.73149991</v>
      </c>
      <c r="J42" s="19">
        <v>0</v>
      </c>
      <c r="K42" s="20">
        <v>0</v>
      </c>
      <c r="L42" s="67">
        <v>284305218.15289998</v>
      </c>
      <c r="M42" s="50">
        <f>SUM(D42:L42)</f>
        <v>4212550412.7374992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5">+G44</f>
        <v>0</v>
      </c>
      <c r="H43" s="63">
        <f t="shared" si="15"/>
        <v>135685895.51300001</v>
      </c>
      <c r="I43" s="32">
        <f t="shared" si="15"/>
        <v>0</v>
      </c>
      <c r="J43" s="31">
        <f t="shared" si="15"/>
        <v>0</v>
      </c>
      <c r="K43" s="32">
        <f t="shared" si="15"/>
        <v>0</v>
      </c>
      <c r="L43" s="63">
        <f t="shared" si="15"/>
        <v>173816603.3761</v>
      </c>
      <c r="M43" s="51">
        <f>+M44</f>
        <v>309502498.88910002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135685895.51300001</v>
      </c>
      <c r="I44" s="20">
        <v>0</v>
      </c>
      <c r="J44" s="19">
        <v>0</v>
      </c>
      <c r="K44" s="20">
        <v>0</v>
      </c>
      <c r="L44" s="62">
        <v>173816603.3761</v>
      </c>
      <c r="M44" s="50">
        <f>SUM(D44:L44)</f>
        <v>309502498.88910002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112710044.20919999</v>
      </c>
      <c r="E45" s="32">
        <f>+E46</f>
        <v>0</v>
      </c>
      <c r="F45" s="63">
        <f>+F46</f>
        <v>0</v>
      </c>
      <c r="G45" s="32">
        <f t="shared" si="15"/>
        <v>0</v>
      </c>
      <c r="H45" s="63">
        <f t="shared" si="15"/>
        <v>280835568.37110001</v>
      </c>
      <c r="I45" s="32">
        <f t="shared" si="15"/>
        <v>0</v>
      </c>
      <c r="J45" s="31">
        <f t="shared" si="15"/>
        <v>0</v>
      </c>
      <c r="K45" s="32">
        <f t="shared" si="15"/>
        <v>0</v>
      </c>
      <c r="L45" s="63">
        <f t="shared" si="15"/>
        <v>0</v>
      </c>
      <c r="M45" s="51">
        <f>+M46</f>
        <v>393545612.58029997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112710044.20919999</v>
      </c>
      <c r="E46" s="20">
        <v>0</v>
      </c>
      <c r="F46" s="62"/>
      <c r="G46" s="20">
        <v>0</v>
      </c>
      <c r="H46" s="67">
        <v>280835568.37110001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393545612.58029997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6">+G48</f>
        <v>1795771454.8938</v>
      </c>
      <c r="H47" s="63">
        <f t="shared" si="16"/>
        <v>0</v>
      </c>
      <c r="I47" s="32">
        <f t="shared" si="16"/>
        <v>0</v>
      </c>
      <c r="J47" s="31">
        <f t="shared" si="16"/>
        <v>0</v>
      </c>
      <c r="K47" s="32">
        <f t="shared" si="16"/>
        <v>0</v>
      </c>
      <c r="L47" s="63">
        <f t="shared" si="16"/>
        <v>0</v>
      </c>
      <c r="M47" s="51">
        <f>+M48</f>
        <v>1795771454.8938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1795771454.8938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1795771454.8938</v>
      </c>
      <c r="N48" s="3"/>
    </row>
    <row r="49" spans="2:15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743689862.76689994</v>
      </c>
      <c r="F49" s="67">
        <f>+F50</f>
        <v>0</v>
      </c>
      <c r="G49" s="32">
        <f t="shared" ref="G49:L49" si="17">+G50</f>
        <v>2143468558.3370998</v>
      </c>
      <c r="H49" s="63">
        <f t="shared" si="17"/>
        <v>113023706.4914</v>
      </c>
      <c r="I49" s="32">
        <f t="shared" si="17"/>
        <v>0</v>
      </c>
      <c r="J49" s="31">
        <f t="shared" si="17"/>
        <v>0</v>
      </c>
      <c r="K49" s="32">
        <f t="shared" si="17"/>
        <v>0</v>
      </c>
      <c r="L49" s="63">
        <f t="shared" si="17"/>
        <v>0</v>
      </c>
      <c r="M49" s="51">
        <f>+M50</f>
        <v>3000182127.5953999</v>
      </c>
      <c r="N49" s="3"/>
    </row>
    <row r="50" spans="2:15" ht="17.25" customHeight="1" x14ac:dyDescent="0.25">
      <c r="B50" s="10" t="s">
        <v>45</v>
      </c>
      <c r="C50" s="15" t="s">
        <v>42</v>
      </c>
      <c r="D50" s="19">
        <v>0</v>
      </c>
      <c r="E50" s="21">
        <v>743689862.76689994</v>
      </c>
      <c r="F50" s="67">
        <v>0</v>
      </c>
      <c r="G50" s="21">
        <v>2143468558.3370998</v>
      </c>
      <c r="H50" s="67">
        <v>113023706.4914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3000182127.5953999</v>
      </c>
      <c r="N50" s="3"/>
    </row>
    <row r="51" spans="2:15" ht="17.25" customHeight="1" x14ac:dyDescent="0.25">
      <c r="B51" s="33" t="s">
        <v>49</v>
      </c>
      <c r="C51" s="27"/>
      <c r="D51" s="31">
        <f>+D52</f>
        <v>57461911.157700002</v>
      </c>
      <c r="E51" s="32">
        <v>0</v>
      </c>
      <c r="F51" s="63">
        <f>+F52</f>
        <v>0</v>
      </c>
      <c r="G51" s="21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6" si="18">SUM(D51:L51)</f>
        <v>57461911.157700002</v>
      </c>
      <c r="N51" s="3"/>
    </row>
    <row r="52" spans="2:15" ht="17.25" customHeight="1" x14ac:dyDescent="0.25">
      <c r="B52" s="10" t="s">
        <v>45</v>
      </c>
      <c r="C52" s="15" t="s">
        <v>42</v>
      </c>
      <c r="D52" s="19">
        <v>57461911.157700002</v>
      </c>
      <c r="E52" s="31">
        <v>0</v>
      </c>
      <c r="F52" s="19">
        <v>0</v>
      </c>
      <c r="G52" s="21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18"/>
        <v>57461911.157700002</v>
      </c>
      <c r="N52" s="3"/>
    </row>
    <row r="53" spans="2:15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148305371.03350002</v>
      </c>
      <c r="G53" s="21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si="18"/>
        <v>148305371.03350002</v>
      </c>
      <c r="N53" s="3"/>
    </row>
    <row r="54" spans="2:15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19">
        <v>148305371.03350002</v>
      </c>
      <c r="G54" s="21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18"/>
        <v>148305371.03350002</v>
      </c>
      <c r="N54" s="3"/>
    </row>
    <row r="55" spans="2:15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48391655.807899997</v>
      </c>
      <c r="G55" s="21">
        <v>0</v>
      </c>
      <c r="H55" s="63">
        <f>+H56</f>
        <v>277825035.69700003</v>
      </c>
      <c r="I55" s="45">
        <f>+I56</f>
        <v>555650071.39409995</v>
      </c>
      <c r="J55" s="19">
        <v>0</v>
      </c>
      <c r="K55" s="69">
        <v>0</v>
      </c>
      <c r="L55" s="67">
        <v>0</v>
      </c>
      <c r="M55" s="56">
        <f t="shared" si="18"/>
        <v>881866762.89899993</v>
      </c>
      <c r="N55" s="3"/>
    </row>
    <row r="56" spans="2:15" ht="17.25" customHeight="1" x14ac:dyDescent="0.25">
      <c r="B56" s="10" t="s">
        <v>45</v>
      </c>
      <c r="C56" s="15" t="s">
        <v>42</v>
      </c>
      <c r="D56" s="19">
        <v>0</v>
      </c>
      <c r="E56" s="32">
        <v>0</v>
      </c>
      <c r="F56" s="22">
        <v>48391655.807899997</v>
      </c>
      <c r="G56" s="21">
        <v>0</v>
      </c>
      <c r="H56" s="19">
        <v>277825035.69700003</v>
      </c>
      <c r="I56" s="20">
        <v>555650071.39409995</v>
      </c>
      <c r="J56" s="19">
        <v>0</v>
      </c>
      <c r="K56" s="20">
        <v>0</v>
      </c>
      <c r="L56" s="19">
        <v>0</v>
      </c>
      <c r="M56" s="50">
        <f t="shared" si="18"/>
        <v>881866762.89899993</v>
      </c>
      <c r="N56" s="3"/>
    </row>
    <row r="57" spans="2:15" ht="15" customHeight="1" x14ac:dyDescent="0.25">
      <c r="B57" s="33" t="s">
        <v>71</v>
      </c>
      <c r="C57" s="27"/>
      <c r="D57" s="31">
        <f>+D58</f>
        <v>0</v>
      </c>
      <c r="E57" s="32">
        <v>0</v>
      </c>
      <c r="F57" s="63">
        <f>+F58</f>
        <v>0</v>
      </c>
      <c r="G57" s="21">
        <v>0</v>
      </c>
      <c r="H57" s="63">
        <f>+H58</f>
        <v>220383748.07210001</v>
      </c>
      <c r="I57" s="45">
        <f>+I58</f>
        <v>220383748.07210001</v>
      </c>
      <c r="J57" s="19">
        <v>0</v>
      </c>
      <c r="K57" s="69">
        <v>0</v>
      </c>
      <c r="L57" s="67">
        <v>0</v>
      </c>
      <c r="M57" s="56">
        <f t="shared" ref="M57:M58" si="19">SUM(D57:L57)</f>
        <v>440767496.14420003</v>
      </c>
      <c r="N57" s="3"/>
    </row>
    <row r="58" spans="2:15" ht="17.25" customHeight="1" x14ac:dyDescent="0.25">
      <c r="B58" s="10" t="s">
        <v>45</v>
      </c>
      <c r="C58" s="49" t="s">
        <v>42</v>
      </c>
      <c r="D58" s="19">
        <v>0</v>
      </c>
      <c r="E58" s="32">
        <v>0</v>
      </c>
      <c r="F58" s="64"/>
      <c r="G58" s="21">
        <v>0</v>
      </c>
      <c r="H58" s="68">
        <v>220383748.07210001</v>
      </c>
      <c r="I58" s="44">
        <v>220383748.07210001</v>
      </c>
      <c r="J58" s="19">
        <v>0</v>
      </c>
      <c r="K58" s="69">
        <v>0</v>
      </c>
      <c r="L58" s="68">
        <v>0</v>
      </c>
      <c r="M58" s="50">
        <f t="shared" si="19"/>
        <v>440767496.14420003</v>
      </c>
      <c r="N58" s="3"/>
    </row>
    <row r="59" spans="2:15" ht="17.25" customHeight="1" x14ac:dyDescent="0.25">
      <c r="B59" s="83" t="s">
        <v>62</v>
      </c>
      <c r="C59" s="14"/>
      <c r="D59" s="25"/>
      <c r="E59" s="86">
        <f>+E60</f>
        <v>0</v>
      </c>
      <c r="F59" s="86">
        <f t="shared" ref="F59:L60" si="20">+F60</f>
        <v>0</v>
      </c>
      <c r="G59" s="86">
        <f t="shared" si="20"/>
        <v>0</v>
      </c>
      <c r="H59" s="86">
        <f t="shared" si="20"/>
        <v>286701501.82690001</v>
      </c>
      <c r="I59" s="86">
        <f t="shared" si="20"/>
        <v>0</v>
      </c>
      <c r="J59" s="86">
        <f t="shared" si="20"/>
        <v>0</v>
      </c>
      <c r="K59" s="86">
        <f t="shared" si="20"/>
        <v>125431732.26369999</v>
      </c>
      <c r="L59" s="86">
        <f t="shared" si="20"/>
        <v>125431732.26369999</v>
      </c>
      <c r="M59" s="86">
        <f>+M60</f>
        <v>537564966.35430002</v>
      </c>
      <c r="N59" s="4">
        <f>+M59/$M$62</f>
        <v>2.6548369595214521E-3</v>
      </c>
    </row>
    <row r="60" spans="2:15" ht="17.25" customHeight="1" x14ac:dyDescent="0.25">
      <c r="B60" s="84" t="s">
        <v>66</v>
      </c>
      <c r="C60" s="14"/>
      <c r="D60" s="20">
        <v>0</v>
      </c>
      <c r="E60" s="87">
        <f>+E61</f>
        <v>0</v>
      </c>
      <c r="F60" s="28">
        <f t="shared" si="20"/>
        <v>0</v>
      </c>
      <c r="G60" s="29">
        <f t="shared" si="20"/>
        <v>0</v>
      </c>
      <c r="H60" s="28">
        <f t="shared" si="20"/>
        <v>286701501.82690001</v>
      </c>
      <c r="I60" s="29">
        <f t="shared" si="20"/>
        <v>0</v>
      </c>
      <c r="J60" s="28">
        <f t="shared" si="20"/>
        <v>0</v>
      </c>
      <c r="K60" s="29">
        <f t="shared" si="20"/>
        <v>125431732.26369999</v>
      </c>
      <c r="L60" s="28">
        <f t="shared" si="20"/>
        <v>125431732.26369999</v>
      </c>
      <c r="M60" s="88">
        <f>+M61</f>
        <v>537564966.35430002</v>
      </c>
      <c r="N60" s="85"/>
    </row>
    <row r="61" spans="2:15" ht="18" customHeight="1" x14ac:dyDescent="0.25">
      <c r="B61" s="82" t="s">
        <v>64</v>
      </c>
      <c r="C61" s="37" t="s">
        <v>63</v>
      </c>
      <c r="D61" s="20">
        <v>0</v>
      </c>
      <c r="E61" s="89">
        <v>0</v>
      </c>
      <c r="F61" s="89">
        <v>0</v>
      </c>
      <c r="G61" s="89">
        <v>0</v>
      </c>
      <c r="H61" s="39">
        <v>286701501.82690001</v>
      </c>
      <c r="I61" s="91">
        <v>0</v>
      </c>
      <c r="J61" s="39">
        <v>0</v>
      </c>
      <c r="K61" s="91">
        <v>125431732.26369999</v>
      </c>
      <c r="L61" s="39">
        <v>125431732.26369999</v>
      </c>
      <c r="M61" s="92">
        <f>+SUM(E61:L61)</f>
        <v>537564966.35430002</v>
      </c>
      <c r="N61" s="85"/>
    </row>
    <row r="62" spans="2:15" x14ac:dyDescent="0.25">
      <c r="B62" s="160" t="s">
        <v>50</v>
      </c>
      <c r="C62" s="177"/>
      <c r="D62" s="23">
        <f>+D7+D10+D29+D36+D59</f>
        <v>983931956.01119995</v>
      </c>
      <c r="E62" s="59">
        <f>+E7+E10+E29+E36+E59</f>
        <v>36653961791.437996</v>
      </c>
      <c r="F62" s="59">
        <f t="shared" ref="F62:L62" si="21">+F7+F10+F29+F36+F59</f>
        <v>761017490.01619995</v>
      </c>
      <c r="G62" s="59">
        <f t="shared" si="21"/>
        <v>70862912649.258987</v>
      </c>
      <c r="H62" s="59">
        <f t="shared" si="21"/>
        <v>32564736085.469696</v>
      </c>
      <c r="I62" s="59">
        <f t="shared" si="21"/>
        <v>47597767214.877319</v>
      </c>
      <c r="J62" s="59">
        <f t="shared" si="21"/>
        <v>3018078148.9897995</v>
      </c>
      <c r="K62" s="59">
        <f t="shared" si="21"/>
        <v>1799351729.6384003</v>
      </c>
      <c r="L62" s="59">
        <f t="shared" si="21"/>
        <v>8243357670.3852997</v>
      </c>
      <c r="M62" s="60">
        <f>+M36+M29+M10+M7+M59</f>
        <v>202485114736.0849</v>
      </c>
      <c r="N62" s="170">
        <f>+M62/M63</f>
        <v>0.22655780377407592</v>
      </c>
    </row>
    <row r="63" spans="2:15" ht="15" customHeight="1" x14ac:dyDescent="0.25">
      <c r="B63" s="160" t="s">
        <v>51</v>
      </c>
      <c r="C63" s="161"/>
      <c r="D63" s="23">
        <v>9555735932.6000004</v>
      </c>
      <c r="E63" s="23">
        <v>190091417562.01001</v>
      </c>
      <c r="F63" s="23">
        <v>5431349312.2700005</v>
      </c>
      <c r="G63" s="23">
        <v>273666638364.20999</v>
      </c>
      <c r="H63" s="23">
        <v>136179731144.72</v>
      </c>
      <c r="I63" s="23">
        <v>168330193355.60001</v>
      </c>
      <c r="J63" s="23">
        <v>25354863754.080002</v>
      </c>
      <c r="K63" s="23">
        <v>19240851085.860001</v>
      </c>
      <c r="L63" s="23">
        <v>58059411551.82</v>
      </c>
      <c r="M63" s="23">
        <v>893745928690.25</v>
      </c>
      <c r="N63" s="171"/>
      <c r="O63" s="41">
        <f>+M63-M62</f>
        <v>691260813954.16504</v>
      </c>
    </row>
    <row r="64" spans="2:15" ht="15.75" customHeight="1" x14ac:dyDescent="0.25">
      <c r="B64" s="160" t="s">
        <v>52</v>
      </c>
      <c r="C64" s="161"/>
      <c r="D64" s="75">
        <f>+D62/D63</f>
        <v>0.10296767961685228</v>
      </c>
      <c r="E64" s="75">
        <f>+E62/E63</f>
        <v>0.19282281263161738</v>
      </c>
      <c r="F64" s="75">
        <f>+F62/F63</f>
        <v>0.1401157329905075</v>
      </c>
      <c r="G64" s="75">
        <f t="shared" ref="G64:L64" si="22">+G62/G63</f>
        <v>0.25893880625285021</v>
      </c>
      <c r="H64" s="75">
        <f t="shared" si="22"/>
        <v>0.23913056525910395</v>
      </c>
      <c r="I64" s="75">
        <f t="shared" si="22"/>
        <v>0.28276428765412476</v>
      </c>
      <c r="J64" s="75">
        <f t="shared" si="22"/>
        <v>0.11903349898711811</v>
      </c>
      <c r="K64" s="75">
        <f t="shared" si="22"/>
        <v>9.3517262911552518E-2</v>
      </c>
      <c r="L64" s="75">
        <f t="shared" si="22"/>
        <v>0.1419814195503484</v>
      </c>
      <c r="M64" s="162" t="s">
        <v>53</v>
      </c>
      <c r="N64" s="163"/>
      <c r="O64" s="94">
        <f>+O63/M63</f>
        <v>0.77344219622592403</v>
      </c>
    </row>
    <row r="65" spans="2:14" ht="15.75" x14ac:dyDescent="0.25">
      <c r="B65" s="34" t="s">
        <v>74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2:14" x14ac:dyDescent="0.25">
      <c r="B66" s="35"/>
      <c r="C66" s="35"/>
      <c r="D66" s="35"/>
      <c r="E66" s="47"/>
      <c r="F66" s="47"/>
      <c r="G66" s="35"/>
      <c r="H66" s="35"/>
      <c r="I66" s="35"/>
      <c r="J66" s="55"/>
      <c r="K66" s="35"/>
      <c r="L66" s="35"/>
      <c r="M66" s="36"/>
      <c r="N66" s="35"/>
    </row>
    <row r="67" spans="2:14" x14ac:dyDescent="0.25">
      <c r="M67" s="53"/>
    </row>
    <row r="68" spans="2:14" x14ac:dyDescent="0.25">
      <c r="M68" s="54"/>
    </row>
  </sheetData>
  <mergeCells count="20">
    <mergeCell ref="B64:C64"/>
    <mergeCell ref="M64:N64"/>
    <mergeCell ref="I5:I6"/>
    <mergeCell ref="J5:J6"/>
    <mergeCell ref="K5:K6"/>
    <mergeCell ref="L5:L6"/>
    <mergeCell ref="M5:N5"/>
    <mergeCell ref="B62:C62"/>
    <mergeCell ref="N62:N63"/>
    <mergeCell ref="B63:C63"/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R68"/>
  <sheetViews>
    <sheetView showGridLines="0" topLeftCell="B1" zoomScaleNormal="100" workbookViewId="0">
      <pane xSplit="2" ySplit="6" topLeftCell="D7" activePane="bottomRight" state="frozen"/>
      <selection pane="topRight" activeCell="D1" sqref="D1"/>
      <selection pane="bottomLeft" activeCell="B7" sqref="B7"/>
      <selection pane="bottomRight" activeCell="P63" sqref="P63"/>
    </sheetView>
  </sheetViews>
  <sheetFormatPr baseColWidth="10" defaultColWidth="11.42578125" defaultRowHeight="15" x14ac:dyDescent="0.25"/>
  <cols>
    <col min="1" max="1" width="11.42578125" style="6"/>
    <col min="2" max="2" width="73.140625" style="6" customWidth="1"/>
    <col min="3" max="4" width="16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72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793216547.40400016</v>
      </c>
      <c r="E7" s="25">
        <f t="shared" si="0"/>
        <v>24452158638.857597</v>
      </c>
      <c r="F7" s="23">
        <f t="shared" si="0"/>
        <v>438213143.25730008</v>
      </c>
      <c r="G7" s="24">
        <f t="shared" si="0"/>
        <v>56306651400.589874</v>
      </c>
      <c r="H7" s="23">
        <f t="shared" si="0"/>
        <v>24839949347.126286</v>
      </c>
      <c r="I7" s="70">
        <f t="shared" si="0"/>
        <v>37364771956.158577</v>
      </c>
      <c r="J7" s="65">
        <f t="shared" si="0"/>
        <v>2688401426.0188994</v>
      </c>
      <c r="K7" s="70">
        <f t="shared" si="0"/>
        <v>885797465.98330009</v>
      </c>
      <c r="L7" s="65">
        <f t="shared" si="0"/>
        <v>5425884636.848402</v>
      </c>
      <c r="M7" s="71">
        <f t="shared" si="0"/>
        <v>153195044562.2442</v>
      </c>
      <c r="N7" s="76">
        <f>+M7/$M$62</f>
        <v>0.77383389673911984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793216547.40400016</v>
      </c>
      <c r="E8" s="29">
        <f t="shared" si="1"/>
        <v>24452158638.857597</v>
      </c>
      <c r="F8" s="28">
        <f t="shared" si="1"/>
        <v>438213143.25730008</v>
      </c>
      <c r="G8" s="29">
        <f t="shared" si="1"/>
        <v>56306651400.589874</v>
      </c>
      <c r="H8" s="28">
        <f t="shared" si="1"/>
        <v>24839949347.126286</v>
      </c>
      <c r="I8" s="72">
        <f t="shared" si="1"/>
        <v>37364771956.158577</v>
      </c>
      <c r="J8" s="28">
        <f t="shared" si="1"/>
        <v>2688401426.0188994</v>
      </c>
      <c r="K8" s="72">
        <f t="shared" si="1"/>
        <v>885797465.98330009</v>
      </c>
      <c r="L8" s="28">
        <f t="shared" si="1"/>
        <v>5425884636.848402</v>
      </c>
      <c r="M8" s="40">
        <f>+M9</f>
        <v>153195044562.2442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793216547.40400016</v>
      </c>
      <c r="E9" s="21">
        <v>24452158638.857597</v>
      </c>
      <c r="F9" s="39">
        <v>438213143.25730008</v>
      </c>
      <c r="G9" s="21">
        <v>56306651400.589874</v>
      </c>
      <c r="H9" s="38">
        <v>24839949347.126286</v>
      </c>
      <c r="I9" s="38">
        <v>37364771956.158577</v>
      </c>
      <c r="J9" s="38">
        <v>2688401426.0188994</v>
      </c>
      <c r="K9" s="38">
        <v>885797465.98330009</v>
      </c>
      <c r="L9" s="38">
        <v>5425884636.848402</v>
      </c>
      <c r="M9" s="39">
        <f>SUM(D9:L9)</f>
        <v>153195044562.2442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>+D11+D13+D15+D17+D19+D21+D25</f>
        <v>10106659.896500001</v>
      </c>
      <c r="E10" s="25">
        <f>+E11+E13+E15+E17+E19+E21</f>
        <v>40043940.436099999</v>
      </c>
      <c r="F10" s="23">
        <f t="shared" ref="F10" si="2">+F11+F13+F15+F17+F19+F21</f>
        <v>3125642.2895</v>
      </c>
      <c r="G10" s="25">
        <f>+G11+G13+G15+G17+G19+G21+G25</f>
        <v>1124840938.977</v>
      </c>
      <c r="H10" s="23">
        <f>+H11+H13+H15+H17+H19+H21</f>
        <v>396939528.75099999</v>
      </c>
      <c r="I10" s="24">
        <f>+I11+I13+I15+I17+I19+I21</f>
        <v>955800481.12730002</v>
      </c>
      <c r="J10" s="59">
        <f>+J11+J13+J15+J17+J19+J21</f>
        <v>80407155.326000005</v>
      </c>
      <c r="K10" s="24">
        <f>+K11+K13+K15+K17+K19+K21</f>
        <v>39545486.631799996</v>
      </c>
      <c r="L10" s="59">
        <f>+L11+L13+L15+L17+L19+L21</f>
        <v>194370430.35229999</v>
      </c>
      <c r="M10" s="60">
        <f>M11+M13+M15+M17+M19+M21+M25</f>
        <v>2845180263.7875004</v>
      </c>
      <c r="N10" s="77">
        <f>+M10/$M$62</f>
        <v>1.4371854760336936E-2</v>
      </c>
      <c r="O10" s="41"/>
      <c r="P10" s="13"/>
      <c r="Q10" s="7"/>
      <c r="R10" s="7"/>
    </row>
    <row r="11" spans="2:18" s="42" customFormat="1" hidden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0</v>
      </c>
      <c r="G11" s="32">
        <f t="shared" ref="G11:L11" si="3">+G12</f>
        <v>0</v>
      </c>
      <c r="H11" s="31">
        <f t="shared" si="3"/>
        <v>0</v>
      </c>
      <c r="I11" s="29">
        <f t="shared" si="3"/>
        <v>0</v>
      </c>
      <c r="J11" s="28">
        <f t="shared" si="3"/>
        <v>0</v>
      </c>
      <c r="K11" s="29">
        <f t="shared" si="3"/>
        <v>0</v>
      </c>
      <c r="L11" s="31">
        <f t="shared" si="3"/>
        <v>0</v>
      </c>
      <c r="M11" s="51">
        <f>+M12</f>
        <v>0</v>
      </c>
      <c r="N11" s="5"/>
      <c r="O11" s="93"/>
      <c r="Q11" s="43"/>
      <c r="R11" s="43"/>
    </row>
    <row r="12" spans="2:18" hidden="1" x14ac:dyDescent="0.25">
      <c r="B12" s="10" t="s">
        <v>22</v>
      </c>
      <c r="C12" s="15" t="s">
        <v>23</v>
      </c>
      <c r="D12" s="19">
        <v>0</v>
      </c>
      <c r="E12" s="19">
        <v>0</v>
      </c>
      <c r="F12" s="19"/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0</v>
      </c>
      <c r="N12" s="5"/>
      <c r="Q12" s="7"/>
      <c r="R12" s="7"/>
    </row>
    <row r="13" spans="2:18" hidden="1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4">+H14</f>
        <v>0</v>
      </c>
      <c r="I13" s="32">
        <f t="shared" si="4"/>
        <v>0</v>
      </c>
      <c r="J13" s="31">
        <f t="shared" si="4"/>
        <v>0</v>
      </c>
      <c r="K13" s="32">
        <f t="shared" si="4"/>
        <v>0</v>
      </c>
      <c r="L13" s="31">
        <f t="shared" si="4"/>
        <v>0</v>
      </c>
      <c r="M13" s="51">
        <f>+M14</f>
        <v>0</v>
      </c>
      <c r="N13" s="5"/>
      <c r="Q13" s="7"/>
      <c r="R13" s="7"/>
    </row>
    <row r="14" spans="2:18" hidden="1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40043940.436099999</v>
      </c>
      <c r="F15" s="31">
        <f>+F16</f>
        <v>0</v>
      </c>
      <c r="G15" s="66">
        <f t="shared" ref="G15:K15" si="5">+G16</f>
        <v>593635209.9411</v>
      </c>
      <c r="H15" s="45">
        <f t="shared" si="5"/>
        <v>396939528.75099999</v>
      </c>
      <c r="I15" s="32">
        <f t="shared" si="5"/>
        <v>955800481.12730002</v>
      </c>
      <c r="J15" s="31">
        <f>J16</f>
        <v>0</v>
      </c>
      <c r="K15" s="32">
        <f t="shared" si="5"/>
        <v>39545486.631799996</v>
      </c>
      <c r="L15" s="31">
        <f>L16</f>
        <v>194370430.35229999</v>
      </c>
      <c r="M15" s="51">
        <f>+M16</f>
        <v>2220335077.2396002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>
        <v>40043940.436099999</v>
      </c>
      <c r="F16" s="19">
        <v>0</v>
      </c>
      <c r="G16" s="57">
        <v>593635209.9411</v>
      </c>
      <c r="H16" s="57">
        <v>396939528.75099999</v>
      </c>
      <c r="I16" s="57">
        <v>955800481.12730002</v>
      </c>
      <c r="J16" s="19">
        <v>0</v>
      </c>
      <c r="K16" s="21">
        <v>39545486.631799996</v>
      </c>
      <c r="L16" s="22">
        <v>194370430.35229999</v>
      </c>
      <c r="M16" s="50">
        <f>SUM(D16:L16)</f>
        <v>2220335077.2396002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10106659.896500001</v>
      </c>
      <c r="E17" s="32">
        <f>+E18</f>
        <v>0</v>
      </c>
      <c r="F17" s="31">
        <f>+F18</f>
        <v>0</v>
      </c>
      <c r="G17" s="66">
        <f t="shared" ref="G17:L17" si="6">+G18</f>
        <v>0</v>
      </c>
      <c r="H17" s="45">
        <f t="shared" si="6"/>
        <v>0</v>
      </c>
      <c r="I17" s="32">
        <f t="shared" si="6"/>
        <v>0</v>
      </c>
      <c r="J17" s="31">
        <f t="shared" si="6"/>
        <v>0</v>
      </c>
      <c r="K17" s="32">
        <f t="shared" si="6"/>
        <v>0</v>
      </c>
      <c r="L17" s="31">
        <f t="shared" si="6"/>
        <v>0</v>
      </c>
      <c r="M17" s="51">
        <f>+M18</f>
        <v>10106659.896500001</v>
      </c>
      <c r="N17" s="3"/>
    </row>
    <row r="18" spans="2:18" x14ac:dyDescent="0.25">
      <c r="B18" s="10" t="s">
        <v>22</v>
      </c>
      <c r="C18" s="15" t="s">
        <v>25</v>
      </c>
      <c r="D18" s="19">
        <v>10106659.896500001</v>
      </c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52">
        <f>SUM(D18:L18)</f>
        <v>10106659.896500001</v>
      </c>
      <c r="N18" s="5"/>
    </row>
    <row r="19" spans="2:18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 t="shared" ref="G19:L19" si="7">+G20</f>
        <v>321462082.57730001</v>
      </c>
      <c r="H19" s="45">
        <f t="shared" si="7"/>
        <v>0</v>
      </c>
      <c r="I19" s="32">
        <f t="shared" si="7"/>
        <v>0</v>
      </c>
      <c r="J19" s="31">
        <f t="shared" si="7"/>
        <v>0</v>
      </c>
      <c r="K19" s="32">
        <f t="shared" si="7"/>
        <v>0</v>
      </c>
      <c r="L19" s="31">
        <f t="shared" si="7"/>
        <v>0</v>
      </c>
      <c r="M19" s="51">
        <f>+M20</f>
        <v>321462082.57730001</v>
      </c>
      <c r="N19" s="3"/>
      <c r="R19" s="7"/>
    </row>
    <row r="20" spans="2:18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7">
        <v>321462082.57730001</v>
      </c>
      <c r="H20" s="44">
        <v>0</v>
      </c>
      <c r="I20" s="58">
        <v>0</v>
      </c>
      <c r="J20" s="19"/>
      <c r="K20" s="20">
        <v>0</v>
      </c>
      <c r="L20" s="19">
        <v>0</v>
      </c>
      <c r="M20" s="50">
        <f>SUM(D20:L20)</f>
        <v>321462082.57730001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3125642.2895</v>
      </c>
      <c r="G21" s="66">
        <v>0</v>
      </c>
      <c r="H21" s="45">
        <v>0</v>
      </c>
      <c r="I21" s="32">
        <v>0</v>
      </c>
      <c r="J21" s="31">
        <f>+J22</f>
        <v>80407155.326000005</v>
      </c>
      <c r="K21" s="32">
        <f>K22</f>
        <v>0</v>
      </c>
      <c r="L21" s="31">
        <v>0</v>
      </c>
      <c r="M21" s="51">
        <f>M22</f>
        <v>83532797.615500003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57">
        <v>3125642.2895</v>
      </c>
      <c r="G22" s="58">
        <v>0</v>
      </c>
      <c r="H22" s="44">
        <v>0</v>
      </c>
      <c r="I22" s="58">
        <v>0</v>
      </c>
      <c r="J22" s="58">
        <v>80407155.326000005</v>
      </c>
      <c r="K22" s="20">
        <v>0</v>
      </c>
      <c r="L22" s="19">
        <v>0</v>
      </c>
      <c r="M22" s="50">
        <f>SUM(D22:L22)</f>
        <v>83532797.615500003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s="42" customFormat="1" ht="15" customHeight="1" x14ac:dyDescent="0.25">
      <c r="B25" s="30" t="s">
        <v>24</v>
      </c>
      <c r="C25" s="27" t="s">
        <v>17</v>
      </c>
      <c r="D25" s="31">
        <f>+D26</f>
        <v>0</v>
      </c>
      <c r="E25" s="31">
        <f t="shared" ref="E25:F25" si="8">+E26</f>
        <v>0</v>
      </c>
      <c r="F25" s="31">
        <f t="shared" si="8"/>
        <v>0</v>
      </c>
      <c r="G25" s="32">
        <f>+G26</f>
        <v>209743646.45860001</v>
      </c>
      <c r="H25" s="31">
        <f t="shared" ref="H25:L25" si="9">+H26</f>
        <v>0</v>
      </c>
      <c r="I25" s="31">
        <f t="shared" si="9"/>
        <v>0</v>
      </c>
      <c r="J25" s="31">
        <f t="shared" si="9"/>
        <v>0</v>
      </c>
      <c r="K25" s="31">
        <f t="shared" si="9"/>
        <v>0</v>
      </c>
      <c r="L25" s="31">
        <f t="shared" si="9"/>
        <v>0</v>
      </c>
      <c r="M25" s="51">
        <f>+M26</f>
        <v>209743646.45860001</v>
      </c>
      <c r="N25" s="5"/>
    </row>
    <row r="26" spans="2:18" ht="15" customHeight="1" x14ac:dyDescent="0.25">
      <c r="B26" s="10" t="s">
        <v>22</v>
      </c>
      <c r="C26" s="15" t="s">
        <v>23</v>
      </c>
      <c r="D26" s="19">
        <v>0</v>
      </c>
      <c r="E26" s="19">
        <v>0</v>
      </c>
      <c r="F26" s="19">
        <v>0</v>
      </c>
      <c r="G26" s="20">
        <v>209743646.45860001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f>SUM(D26:L26)</f>
        <v>209743646.45860001</v>
      </c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10">+D30+D32+D34</f>
        <v>0</v>
      </c>
      <c r="E29" s="25">
        <f t="shared" si="10"/>
        <v>3424163947.8929996</v>
      </c>
      <c r="F29" s="23">
        <f t="shared" si="10"/>
        <v>39880568.0933</v>
      </c>
      <c r="G29" s="25">
        <f t="shared" si="10"/>
        <v>3171009957.5581999</v>
      </c>
      <c r="H29" s="65">
        <f t="shared" si="10"/>
        <v>1091142769.9117</v>
      </c>
      <c r="I29" s="25">
        <f t="shared" si="10"/>
        <v>3512437838.6984</v>
      </c>
      <c r="J29" s="65">
        <f t="shared" si="10"/>
        <v>240861633.82819998</v>
      </c>
      <c r="K29" s="25">
        <f t="shared" si="10"/>
        <v>124351555.0465</v>
      </c>
      <c r="L29" s="65">
        <f t="shared" si="10"/>
        <v>651899715.27390003</v>
      </c>
      <c r="M29" s="17">
        <f>+M30+M34+M32</f>
        <v>12255747986.3032</v>
      </c>
      <c r="N29" s="4">
        <f>+M29/$M$62</f>
        <v>6.1907441254343228E-2</v>
      </c>
      <c r="O29" s="13"/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492950927.66540009</v>
      </c>
      <c r="F30" s="31">
        <f>+F31</f>
        <v>0</v>
      </c>
      <c r="G30" s="32">
        <f t="shared" ref="G30:L30" si="11">+G31</f>
        <v>1085093751.0907001</v>
      </c>
      <c r="H30" s="61">
        <f t="shared" si="11"/>
        <v>495783144.4048</v>
      </c>
      <c r="I30" s="29">
        <f>+I31</f>
        <v>1317643121.3456998</v>
      </c>
      <c r="J30" s="61">
        <f>+J31</f>
        <v>12997706.3314</v>
      </c>
      <c r="K30" s="29">
        <f t="shared" si="11"/>
        <v>92452570.489600003</v>
      </c>
      <c r="L30" s="61">
        <f t="shared" si="11"/>
        <v>178859988.9824</v>
      </c>
      <c r="M30" s="51">
        <f>+M31</f>
        <v>3675781210.3099999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492950927.66540009</v>
      </c>
      <c r="F31" s="19">
        <v>0</v>
      </c>
      <c r="G31" s="21">
        <v>1085093751.0907001</v>
      </c>
      <c r="H31" s="62">
        <v>495783144.4048</v>
      </c>
      <c r="I31" s="21">
        <v>1317643121.3456998</v>
      </c>
      <c r="J31" s="62">
        <v>12997706.3314</v>
      </c>
      <c r="K31" s="21">
        <v>92452570.489600003</v>
      </c>
      <c r="L31" s="62">
        <v>178859988.9824</v>
      </c>
      <c r="M31" s="44">
        <f>SUM(D31:L31)</f>
        <v>3675781210.3099999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2473990200.2421994</v>
      </c>
      <c r="F32" s="31">
        <f>+F33</f>
        <v>0</v>
      </c>
      <c r="G32" s="32">
        <f t="shared" ref="G32:L32" si="12">+G33</f>
        <v>2085916206.4674995</v>
      </c>
      <c r="H32" s="63">
        <f t="shared" si="12"/>
        <v>493354413.38590002</v>
      </c>
      <c r="I32" s="32">
        <f>+I33</f>
        <v>1733751169.1009004</v>
      </c>
      <c r="J32" s="63">
        <f>+J33</f>
        <v>110276421.18719998</v>
      </c>
      <c r="K32" s="32">
        <f t="shared" si="12"/>
        <v>15477549.796499999</v>
      </c>
      <c r="L32" s="63">
        <f t="shared" si="12"/>
        <v>458964210.78250009</v>
      </c>
      <c r="M32" s="51">
        <f>+M33</f>
        <v>7371730170.9626989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2473990200.2421994</v>
      </c>
      <c r="F33" s="19">
        <v>0</v>
      </c>
      <c r="G33" s="21">
        <v>2085916206.4674995</v>
      </c>
      <c r="H33" s="62">
        <v>493354413.38590002</v>
      </c>
      <c r="I33" s="21">
        <v>1733751169.1009004</v>
      </c>
      <c r="J33" s="62">
        <v>110276421.18719998</v>
      </c>
      <c r="K33" s="21">
        <v>15477549.796499999</v>
      </c>
      <c r="L33" s="62">
        <v>458964210.78250009</v>
      </c>
      <c r="M33" s="50">
        <f>SUM(D33:L33)</f>
        <v>7371730170.9626989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457222819.98540002</v>
      </c>
      <c r="F34" s="31">
        <f>+F35</f>
        <v>39880568.0933</v>
      </c>
      <c r="G34" s="19">
        <f t="shared" ref="G34:L34" si="13">+G35</f>
        <v>0</v>
      </c>
      <c r="H34" s="63">
        <f t="shared" si="13"/>
        <v>102005212.12099999</v>
      </c>
      <c r="I34" s="32">
        <f>+I35</f>
        <v>461043548.2518</v>
      </c>
      <c r="J34" s="63">
        <f>+J35</f>
        <v>117587506.3096</v>
      </c>
      <c r="K34" s="32">
        <f t="shared" si="13"/>
        <v>16421434.760399999</v>
      </c>
      <c r="L34" s="63">
        <f t="shared" si="13"/>
        <v>14075515.509</v>
      </c>
      <c r="M34" s="51">
        <f>+M35</f>
        <v>1208236605.0304999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457222819.98540002</v>
      </c>
      <c r="F35" s="19">
        <v>39880568.0933</v>
      </c>
      <c r="G35" s="19">
        <v>0</v>
      </c>
      <c r="H35" s="64">
        <v>102005212.12099999</v>
      </c>
      <c r="I35" s="21">
        <v>461043548.2518</v>
      </c>
      <c r="J35" s="62">
        <v>117587506.3096</v>
      </c>
      <c r="K35" s="21">
        <v>16421434.760399999</v>
      </c>
      <c r="L35" s="64">
        <v>14075515.509</v>
      </c>
      <c r="M35" s="50">
        <f>SUM(D35:L35)</f>
        <v>1208236605.0304999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+D53+D55+D37+D39+D43+D47+D49+D45+D41+D51+D57</f>
        <v>168405642.502</v>
      </c>
      <c r="E36" s="25">
        <f t="shared" ref="E36:L36" si="14">+E53+E55+E37+E39+E43+E47+E49+E45+E41+E51+E57</f>
        <v>7565698286.6881008</v>
      </c>
      <c r="F36" s="25">
        <f t="shared" si="14"/>
        <v>151089201.38589999</v>
      </c>
      <c r="G36" s="25">
        <f t="shared" si="14"/>
        <v>10075525742.616402</v>
      </c>
      <c r="H36" s="25">
        <f t="shared" si="14"/>
        <v>4664823707.8653002</v>
      </c>
      <c r="I36" s="23">
        <f t="shared" si="14"/>
        <v>4905281972.5916004</v>
      </c>
      <c r="J36" s="96">
        <f t="shared" si="14"/>
        <v>0</v>
      </c>
      <c r="K36" s="23">
        <f t="shared" si="14"/>
        <v>0</v>
      </c>
      <c r="L36" s="95">
        <f t="shared" si="14"/>
        <v>1605682298.8610001</v>
      </c>
      <c r="M36" s="17">
        <f>+M37+M39+M43+M47+M49+M45+M51+M53+M55+M41+M57</f>
        <v>29136506852.510307</v>
      </c>
      <c r="N36" s="76">
        <f>+M36/$M$62</f>
        <v>0.14717719296646825</v>
      </c>
      <c r="O36" s="94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3240364044.2551003</v>
      </c>
      <c r="F37" s="61">
        <f>+F38</f>
        <v>0</v>
      </c>
      <c r="G37" s="32">
        <f t="shared" ref="G37:L37" si="15">+G38</f>
        <v>3535456837.1499004</v>
      </c>
      <c r="H37" s="61">
        <f t="shared" si="15"/>
        <v>1846844081.5738001</v>
      </c>
      <c r="I37" s="29">
        <f t="shared" si="15"/>
        <v>1970270812.4898999</v>
      </c>
      <c r="J37" s="31">
        <f t="shared" si="15"/>
        <v>0</v>
      </c>
      <c r="K37" s="32">
        <f t="shared" si="15"/>
        <v>0</v>
      </c>
      <c r="L37" s="61">
        <f t="shared" si="15"/>
        <v>881035843.81780005</v>
      </c>
      <c r="M37" s="51">
        <f>+M38</f>
        <v>11473971619.286503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3240364044.2551003</v>
      </c>
      <c r="F38" s="67">
        <v>0</v>
      </c>
      <c r="G38" s="21">
        <v>3535456837.1499004</v>
      </c>
      <c r="H38" s="62">
        <v>1846844081.5738001</v>
      </c>
      <c r="I38" s="21">
        <v>1970270812.4898999</v>
      </c>
      <c r="J38" s="19">
        <v>0</v>
      </c>
      <c r="K38" s="20">
        <v>0</v>
      </c>
      <c r="L38" s="62">
        <v>881035843.81780005</v>
      </c>
      <c r="M38" s="50">
        <f>SUM(D38:L38)</f>
        <v>11473971619.286503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2638348888.1064997</v>
      </c>
      <c r="F39" s="63">
        <f>+F40</f>
        <v>0</v>
      </c>
      <c r="G39" s="32">
        <f t="shared" ref="G39:L39" si="16">+G40</f>
        <v>1246173594.8659</v>
      </c>
      <c r="H39" s="63">
        <f t="shared" si="16"/>
        <v>1246173594.8659</v>
      </c>
      <c r="I39" s="32">
        <f t="shared" si="16"/>
        <v>1195578946.9144001</v>
      </c>
      <c r="J39" s="31">
        <f t="shared" si="16"/>
        <v>0</v>
      </c>
      <c r="K39" s="32">
        <f t="shared" si="16"/>
        <v>0</v>
      </c>
      <c r="L39" s="63">
        <f t="shared" si="16"/>
        <v>272712629.50050002</v>
      </c>
      <c r="M39" s="51">
        <f>+M40</f>
        <v>6598987654.2531996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2638348888.1064997</v>
      </c>
      <c r="F40" s="67">
        <v>0</v>
      </c>
      <c r="G40" s="21">
        <v>1246173594.8659</v>
      </c>
      <c r="H40" s="62">
        <v>1246173594.8659</v>
      </c>
      <c r="I40" s="21">
        <v>1195578946.9144001</v>
      </c>
      <c r="J40" s="19">
        <v>0</v>
      </c>
      <c r="K40" s="20">
        <v>0</v>
      </c>
      <c r="L40" s="67">
        <v>272712629.50050002</v>
      </c>
      <c r="M40" s="50">
        <f>SUM(D40:L40)</f>
        <v>6598987654.2531996</v>
      </c>
      <c r="N40" s="5"/>
      <c r="P40" s="8"/>
    </row>
    <row r="41" spans="2:16" x14ac:dyDescent="0.25">
      <c r="B41" s="33" t="s">
        <v>65</v>
      </c>
      <c r="C41" s="15"/>
      <c r="D41" s="31">
        <v>0</v>
      </c>
      <c r="E41" s="32">
        <f>+E42</f>
        <v>952023732.47290003</v>
      </c>
      <c r="F41" s="63">
        <v>0</v>
      </c>
      <c r="G41" s="79">
        <f>+G42</f>
        <v>1400034900.6954</v>
      </c>
      <c r="H41" s="80">
        <f>+H42</f>
        <v>551109738.30970001</v>
      </c>
      <c r="I41" s="79">
        <f>+I42</f>
        <v>965688068.53950012</v>
      </c>
      <c r="J41" s="31">
        <v>0</v>
      </c>
      <c r="K41" s="32">
        <v>0</v>
      </c>
      <c r="L41" s="63">
        <f>+L42</f>
        <v>280006980.13910002</v>
      </c>
      <c r="M41" s="56">
        <f>+M42</f>
        <v>4148863420.1566005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952023732.47290003</v>
      </c>
      <c r="F42" s="67">
        <v>0</v>
      </c>
      <c r="G42" s="21">
        <v>1400034900.6954</v>
      </c>
      <c r="H42" s="62">
        <v>551109738.30970001</v>
      </c>
      <c r="I42" s="21">
        <v>965688068.53950012</v>
      </c>
      <c r="J42" s="19">
        <v>0</v>
      </c>
      <c r="K42" s="20">
        <v>0</v>
      </c>
      <c r="L42" s="67">
        <v>280006980.13910002</v>
      </c>
      <c r="M42" s="50">
        <f>SUM(D42:L42)</f>
        <v>4148863420.1566005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7">+G44</f>
        <v>0</v>
      </c>
      <c r="H43" s="63">
        <f t="shared" si="17"/>
        <v>134210699.8308</v>
      </c>
      <c r="I43" s="32">
        <f t="shared" si="17"/>
        <v>0</v>
      </c>
      <c r="J43" s="31">
        <f t="shared" si="17"/>
        <v>0</v>
      </c>
      <c r="K43" s="32">
        <f t="shared" si="17"/>
        <v>0</v>
      </c>
      <c r="L43" s="63">
        <f t="shared" si="17"/>
        <v>171926845.40360001</v>
      </c>
      <c r="M43" s="51">
        <f>+M44</f>
        <v>306137545.23440003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134210699.8308</v>
      </c>
      <c r="I44" s="20">
        <v>0</v>
      </c>
      <c r="J44" s="19">
        <v>0</v>
      </c>
      <c r="K44" s="20">
        <v>0</v>
      </c>
      <c r="L44" s="62">
        <v>171926845.40360001</v>
      </c>
      <c r="M44" s="50">
        <f>SUM(D44:L44)</f>
        <v>306137545.23440003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111595420.8337</v>
      </c>
      <c r="E45" s="32">
        <f>+E46</f>
        <v>0</v>
      </c>
      <c r="F45" s="63">
        <f>+F46</f>
        <v>0</v>
      </c>
      <c r="G45" s="32">
        <f t="shared" si="17"/>
        <v>0</v>
      </c>
      <c r="H45" s="63">
        <f t="shared" si="17"/>
        <v>278058301.34609997</v>
      </c>
      <c r="I45" s="32">
        <f t="shared" si="17"/>
        <v>0</v>
      </c>
      <c r="J45" s="31">
        <f t="shared" si="17"/>
        <v>0</v>
      </c>
      <c r="K45" s="32">
        <f t="shared" si="17"/>
        <v>0</v>
      </c>
      <c r="L45" s="63">
        <f t="shared" si="17"/>
        <v>0</v>
      </c>
      <c r="M45" s="51">
        <f>+M46</f>
        <v>389653722.17979997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111595420.8337</v>
      </c>
      <c r="E46" s="20">
        <v>0</v>
      </c>
      <c r="F46" s="62"/>
      <c r="G46" s="20">
        <v>0</v>
      </c>
      <c r="H46" s="67">
        <v>278058301.34609997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389653722.17979997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8">+G48</f>
        <v>1775548453.6731999</v>
      </c>
      <c r="H47" s="63">
        <f t="shared" si="18"/>
        <v>0</v>
      </c>
      <c r="I47" s="32">
        <f t="shared" si="18"/>
        <v>0</v>
      </c>
      <c r="J47" s="31">
        <f t="shared" si="18"/>
        <v>0</v>
      </c>
      <c r="K47" s="32">
        <f t="shared" si="18"/>
        <v>0</v>
      </c>
      <c r="L47" s="63">
        <f t="shared" si="18"/>
        <v>0</v>
      </c>
      <c r="M47" s="51">
        <f>+M48</f>
        <v>1775548453.6731999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1775548453.6731999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1775548453.6731999</v>
      </c>
      <c r="N48" s="3"/>
    </row>
    <row r="49" spans="2:14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734961621.85360003</v>
      </c>
      <c r="F49" s="67">
        <f>+F50</f>
        <v>0</v>
      </c>
      <c r="G49" s="32">
        <f t="shared" ref="G49:L49" si="19">+G50</f>
        <v>2118311956.2320004</v>
      </c>
      <c r="H49" s="63">
        <f t="shared" si="19"/>
        <v>111697215.1829</v>
      </c>
      <c r="I49" s="32">
        <f t="shared" si="19"/>
        <v>0</v>
      </c>
      <c r="J49" s="31">
        <f t="shared" si="19"/>
        <v>0</v>
      </c>
      <c r="K49" s="32">
        <f t="shared" si="19"/>
        <v>0</v>
      </c>
      <c r="L49" s="63">
        <f t="shared" si="19"/>
        <v>0</v>
      </c>
      <c r="M49" s="51">
        <f>+M50</f>
        <v>2964970793.2685003</v>
      </c>
      <c r="N49" s="3"/>
    </row>
    <row r="50" spans="2:14" ht="17.25" customHeight="1" x14ac:dyDescent="0.25">
      <c r="B50" s="10" t="s">
        <v>45</v>
      </c>
      <c r="C50" s="15" t="s">
        <v>42</v>
      </c>
      <c r="D50" s="19">
        <v>0</v>
      </c>
      <c r="E50" s="21">
        <v>734961621.85360003</v>
      </c>
      <c r="F50" s="67">
        <v>0</v>
      </c>
      <c r="G50" s="21">
        <v>2118311956.2320004</v>
      </c>
      <c r="H50" s="67">
        <v>111697215.1829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2964970793.2685003</v>
      </c>
      <c r="N50" s="3"/>
    </row>
    <row r="51" spans="2:14" ht="17.25" customHeight="1" x14ac:dyDescent="0.25">
      <c r="B51" s="33" t="s">
        <v>49</v>
      </c>
      <c r="C51" s="27"/>
      <c r="D51" s="31">
        <f>+D52</f>
        <v>56810221.668300003</v>
      </c>
      <c r="E51" s="32">
        <v>0</v>
      </c>
      <c r="F51" s="63">
        <f>+F52</f>
        <v>0</v>
      </c>
      <c r="G51" s="32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8" si="20">SUM(D51:L51)</f>
        <v>56810221.668300003</v>
      </c>
      <c r="N51" s="3"/>
    </row>
    <row r="52" spans="2:14" ht="17.25" customHeight="1" x14ac:dyDescent="0.25">
      <c r="B52" s="10" t="s">
        <v>45</v>
      </c>
      <c r="C52" s="15" t="s">
        <v>42</v>
      </c>
      <c r="D52" s="19">
        <v>56810221.668300003</v>
      </c>
      <c r="E52" s="31">
        <v>0</v>
      </c>
      <c r="F52" s="19">
        <v>0</v>
      </c>
      <c r="G52" s="32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20"/>
        <v>56810221.668300003</v>
      </c>
      <c r="N52" s="3"/>
    </row>
    <row r="53" spans="2:14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102838800.2163</v>
      </c>
      <c r="G53" s="32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si="20"/>
        <v>102838800.2163</v>
      </c>
      <c r="N53" s="3"/>
    </row>
    <row r="54" spans="2:14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19">
        <v>102838800.2163</v>
      </c>
      <c r="G54" s="32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20"/>
        <v>102838800.2163</v>
      </c>
      <c r="N54" s="3"/>
    </row>
    <row r="55" spans="2:14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48250401.169600002</v>
      </c>
      <c r="G55" s="32">
        <v>0</v>
      </c>
      <c r="H55" s="63">
        <f>+H56</f>
        <v>277014067.89160001</v>
      </c>
      <c r="I55" s="45">
        <f>+I56</f>
        <v>554028135.78330004</v>
      </c>
      <c r="J55" s="19">
        <v>0</v>
      </c>
      <c r="K55" s="69">
        <v>0</v>
      </c>
      <c r="L55" s="67">
        <v>0</v>
      </c>
      <c r="M55" s="56">
        <f t="shared" si="20"/>
        <v>879292604.84450006</v>
      </c>
      <c r="N55" s="3"/>
    </row>
    <row r="56" spans="2:14" ht="17.25" customHeight="1" x14ac:dyDescent="0.25">
      <c r="B56" s="10" t="s">
        <v>45</v>
      </c>
      <c r="C56" s="15" t="s">
        <v>42</v>
      </c>
      <c r="D56" s="19">
        <v>0</v>
      </c>
      <c r="E56" s="32">
        <v>0</v>
      </c>
      <c r="F56" s="22">
        <v>48250401.169600002</v>
      </c>
      <c r="G56" s="32">
        <v>0</v>
      </c>
      <c r="H56" s="19">
        <v>277014067.89160001</v>
      </c>
      <c r="I56" s="20">
        <v>554028135.78330004</v>
      </c>
      <c r="J56" s="19">
        <v>0</v>
      </c>
      <c r="K56" s="20">
        <v>0</v>
      </c>
      <c r="L56" s="19">
        <v>0</v>
      </c>
      <c r="M56" s="50">
        <f t="shared" si="20"/>
        <v>879292604.84450006</v>
      </c>
      <c r="N56" s="3"/>
    </row>
    <row r="57" spans="2:14" ht="15" customHeight="1" x14ac:dyDescent="0.25">
      <c r="B57" s="33" t="s">
        <v>71</v>
      </c>
      <c r="C57" s="27"/>
      <c r="D57" s="31">
        <f>+D58</f>
        <v>0</v>
      </c>
      <c r="E57" s="32">
        <v>0</v>
      </c>
      <c r="F57" s="63">
        <f>+F58</f>
        <v>0</v>
      </c>
      <c r="G57" s="32">
        <v>0</v>
      </c>
      <c r="H57" s="63">
        <f>+H58</f>
        <v>219716008.86449999</v>
      </c>
      <c r="I57" s="45">
        <f>+I58</f>
        <v>219716008.86449999</v>
      </c>
      <c r="J57" s="19">
        <v>0</v>
      </c>
      <c r="K57" s="69">
        <v>0</v>
      </c>
      <c r="L57" s="67">
        <v>0</v>
      </c>
      <c r="M57" s="56">
        <f t="shared" si="20"/>
        <v>439432017.72899997</v>
      </c>
      <c r="N57" s="3"/>
    </row>
    <row r="58" spans="2:14" ht="17.25" customHeight="1" x14ac:dyDescent="0.25">
      <c r="B58" s="10" t="s">
        <v>45</v>
      </c>
      <c r="C58" s="49" t="s">
        <v>42</v>
      </c>
      <c r="D58" s="19">
        <v>0</v>
      </c>
      <c r="E58" s="97">
        <v>0</v>
      </c>
      <c r="F58" s="97">
        <v>0</v>
      </c>
      <c r="G58" s="32">
        <v>0</v>
      </c>
      <c r="H58" s="68">
        <v>219716008.86449999</v>
      </c>
      <c r="I58" s="44">
        <v>219716008.86449999</v>
      </c>
      <c r="J58" s="19">
        <v>0</v>
      </c>
      <c r="K58" s="69">
        <v>0</v>
      </c>
      <c r="L58" s="68">
        <v>0</v>
      </c>
      <c r="M58" s="50">
        <f t="shared" si="20"/>
        <v>439432017.72899997</v>
      </c>
      <c r="N58" s="3"/>
    </row>
    <row r="59" spans="2:14" ht="17.25" customHeight="1" x14ac:dyDescent="0.25">
      <c r="B59" s="83" t="s">
        <v>62</v>
      </c>
      <c r="C59" s="14"/>
      <c r="D59" s="25"/>
      <c r="E59" s="86">
        <f>+E60</f>
        <v>0</v>
      </c>
      <c r="F59" s="86">
        <f t="shared" ref="F59:L60" si="21">+F60</f>
        <v>0</v>
      </c>
      <c r="G59" s="86">
        <f t="shared" si="21"/>
        <v>0</v>
      </c>
      <c r="H59" s="86">
        <f t="shared" si="21"/>
        <v>286090509.09609997</v>
      </c>
      <c r="I59" s="86">
        <f t="shared" si="21"/>
        <v>0</v>
      </c>
      <c r="J59" s="86">
        <f t="shared" si="21"/>
        <v>0</v>
      </c>
      <c r="K59" s="86">
        <f t="shared" si="21"/>
        <v>125164423.31640001</v>
      </c>
      <c r="L59" s="86">
        <f t="shared" si="21"/>
        <v>125164423.31640001</v>
      </c>
      <c r="M59" s="86">
        <f>+M60</f>
        <v>536419355.72889996</v>
      </c>
      <c r="N59" s="4">
        <f>+M59/$M$62</f>
        <v>2.7096142797316462E-3</v>
      </c>
    </row>
    <row r="60" spans="2:14" ht="17.25" customHeight="1" x14ac:dyDescent="0.25">
      <c r="B60" s="84" t="s">
        <v>66</v>
      </c>
      <c r="C60" s="14"/>
      <c r="D60" s="20">
        <v>0</v>
      </c>
      <c r="E60" s="87">
        <f>+E61</f>
        <v>0</v>
      </c>
      <c r="F60" s="28">
        <f t="shared" si="21"/>
        <v>0</v>
      </c>
      <c r="G60" s="29">
        <f t="shared" si="21"/>
        <v>0</v>
      </c>
      <c r="H60" s="28">
        <f t="shared" si="21"/>
        <v>286090509.09609997</v>
      </c>
      <c r="I60" s="29">
        <f t="shared" si="21"/>
        <v>0</v>
      </c>
      <c r="J60" s="28">
        <f t="shared" si="21"/>
        <v>0</v>
      </c>
      <c r="K60" s="29">
        <f t="shared" si="21"/>
        <v>125164423.31640001</v>
      </c>
      <c r="L60" s="28">
        <f t="shared" si="21"/>
        <v>125164423.31640001</v>
      </c>
      <c r="M60" s="88">
        <f>+M61</f>
        <v>536419355.72889996</v>
      </c>
      <c r="N60" s="85"/>
    </row>
    <row r="61" spans="2:14" ht="15" customHeight="1" x14ac:dyDescent="0.25">
      <c r="B61" s="82" t="s">
        <v>64</v>
      </c>
      <c r="C61" s="37" t="s">
        <v>63</v>
      </c>
      <c r="D61" s="20">
        <v>0</v>
      </c>
      <c r="E61" s="89">
        <v>0</v>
      </c>
      <c r="F61" s="89">
        <v>0</v>
      </c>
      <c r="G61" s="89">
        <v>0</v>
      </c>
      <c r="H61" s="39">
        <v>286090509.09609997</v>
      </c>
      <c r="I61" s="91">
        <v>0</v>
      </c>
      <c r="J61" s="39">
        <v>0</v>
      </c>
      <c r="K61" s="91">
        <v>125164423.31640001</v>
      </c>
      <c r="L61" s="39">
        <v>125164423.31640001</v>
      </c>
      <c r="M61" s="92">
        <f>+SUM(D61:L61)</f>
        <v>536419355.72889996</v>
      </c>
      <c r="N61" s="85"/>
    </row>
    <row r="62" spans="2:14" x14ac:dyDescent="0.25">
      <c r="B62" s="160" t="s">
        <v>50</v>
      </c>
      <c r="C62" s="177"/>
      <c r="D62" s="23">
        <f>+D7+D10+D29+D36+D59</f>
        <v>971728849.80250013</v>
      </c>
      <c r="E62" s="59">
        <f>+E7+E10+E29+E36+E59</f>
        <v>35482064813.874802</v>
      </c>
      <c r="F62" s="59">
        <f t="shared" ref="F62:L62" si="22">+F7+F10+F29+F36+F59</f>
        <v>632308555.02600002</v>
      </c>
      <c r="G62" s="59">
        <f>+G7+G10+G29+G36+G59</f>
        <v>70678028039.74147</v>
      </c>
      <c r="H62" s="59">
        <f t="shared" si="22"/>
        <v>31278945862.750385</v>
      </c>
      <c r="I62" s="59">
        <f t="shared" si="22"/>
        <v>46738292248.575874</v>
      </c>
      <c r="J62" s="59">
        <f t="shared" si="22"/>
        <v>3009670215.1730995</v>
      </c>
      <c r="K62" s="59">
        <f t="shared" si="22"/>
        <v>1174858930.9780002</v>
      </c>
      <c r="L62" s="59">
        <f t="shared" si="22"/>
        <v>8003001504.6520014</v>
      </c>
      <c r="M62" s="60">
        <f>+M36+M29+M10+M7+M59</f>
        <v>197968899020.57413</v>
      </c>
      <c r="N62" s="170">
        <f>+M62/M63</f>
        <v>0.22004418850328791</v>
      </c>
    </row>
    <row r="63" spans="2:14" ht="15" customHeight="1" x14ac:dyDescent="0.25">
      <c r="B63" s="160" t="s">
        <v>51</v>
      </c>
      <c r="C63" s="161"/>
      <c r="D63" s="23">
        <v>9789015601.2099991</v>
      </c>
      <c r="E63" s="23">
        <v>191538856496.01999</v>
      </c>
      <c r="F63" s="23">
        <v>5577963871.8299999</v>
      </c>
      <c r="G63" s="23">
        <v>275224225665.76001</v>
      </c>
      <c r="H63" s="23">
        <v>136904523190.06</v>
      </c>
      <c r="I63" s="23">
        <v>169367919924.67999</v>
      </c>
      <c r="J63" s="23">
        <v>25413971449.82</v>
      </c>
      <c r="K63" s="23">
        <v>19392067190.200001</v>
      </c>
      <c r="L63" s="23">
        <v>58569244596.949997</v>
      </c>
      <c r="M63" s="23">
        <v>899677925452.76001</v>
      </c>
      <c r="N63" s="171"/>
    </row>
    <row r="64" spans="2:14" ht="15.75" customHeight="1" x14ac:dyDescent="0.25">
      <c r="B64" s="160" t="s">
        <v>52</v>
      </c>
      <c r="C64" s="161"/>
      <c r="D64" s="75">
        <f>+D62/D63</f>
        <v>9.9267269497699734E-2</v>
      </c>
      <c r="E64" s="75">
        <f>+E62/E63</f>
        <v>0.185247345958819</v>
      </c>
      <c r="F64" s="75">
        <f>+F62/F63</f>
        <v>0.11335830951134403</v>
      </c>
      <c r="G64" s="75">
        <f t="shared" ref="G64:L64" si="23">+G62/G63</f>
        <v>0.25680162372615717</v>
      </c>
      <c r="H64" s="75">
        <f t="shared" si="23"/>
        <v>0.22847269859248451</v>
      </c>
      <c r="I64" s="75">
        <f t="shared" si="23"/>
        <v>0.27595717222813487</v>
      </c>
      <c r="J64" s="75">
        <f t="shared" si="23"/>
        <v>0.11842581239676399</v>
      </c>
      <c r="K64" s="75">
        <f t="shared" si="23"/>
        <v>6.0584512185051023E-2</v>
      </c>
      <c r="L64" s="75">
        <f t="shared" si="23"/>
        <v>0.136641706064769</v>
      </c>
      <c r="M64" s="162" t="s">
        <v>53</v>
      </c>
      <c r="N64" s="163"/>
    </row>
    <row r="65" spans="2:14" ht="15.75" x14ac:dyDescent="0.25">
      <c r="B65" s="34" t="s">
        <v>74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</row>
    <row r="66" spans="2:14" x14ac:dyDescent="0.25">
      <c r="B66" s="35"/>
      <c r="C66" s="35"/>
      <c r="D66" s="35"/>
      <c r="E66" s="47"/>
      <c r="F66" s="47"/>
      <c r="G66" s="35"/>
      <c r="H66" s="35"/>
      <c r="I66" s="35"/>
      <c r="J66" s="55"/>
      <c r="K66" s="35"/>
      <c r="L66" s="35"/>
      <c r="M66" s="36"/>
      <c r="N66" s="35"/>
    </row>
    <row r="67" spans="2:14" x14ac:dyDescent="0.25">
      <c r="M67" s="53"/>
    </row>
    <row r="68" spans="2:14" x14ac:dyDescent="0.25">
      <c r="M68" s="54"/>
    </row>
  </sheetData>
  <mergeCells count="20"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  <mergeCell ref="B64:C64"/>
    <mergeCell ref="M64:N64"/>
    <mergeCell ref="I5:I6"/>
    <mergeCell ref="J5:J6"/>
    <mergeCell ref="K5:K6"/>
    <mergeCell ref="L5:L6"/>
    <mergeCell ref="M5:N5"/>
    <mergeCell ref="B62:C62"/>
    <mergeCell ref="N62:N63"/>
    <mergeCell ref="B63:C63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R68"/>
  <sheetViews>
    <sheetView showGridLines="0" topLeftCell="B1" zoomScaleNormal="100" workbookViewId="0">
      <pane xSplit="2" ySplit="6" topLeftCell="J52" activePane="bottomRight" state="frozen"/>
      <selection pane="topRight" activeCell="D1" sqref="D1"/>
      <selection pane="bottomLeft" activeCell="B7" sqref="B7"/>
      <selection pane="bottomRight" activeCell="B69" sqref="B69"/>
    </sheetView>
  </sheetViews>
  <sheetFormatPr baseColWidth="10" defaultColWidth="11.42578125" defaultRowHeight="15" x14ac:dyDescent="0.25"/>
  <cols>
    <col min="1" max="1" width="11.42578125" style="6"/>
    <col min="2" max="2" width="73.140625" style="6" customWidth="1"/>
    <col min="3" max="3" width="16.28515625" style="6" customWidth="1"/>
    <col min="4" max="4" width="17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73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1179843902.9059997</v>
      </c>
      <c r="E7" s="25">
        <f t="shared" si="0"/>
        <v>21895012930.802597</v>
      </c>
      <c r="F7" s="23">
        <f t="shared" si="0"/>
        <v>503304527.19310009</v>
      </c>
      <c r="G7" s="24">
        <f t="shared" si="0"/>
        <v>55400062378.339722</v>
      </c>
      <c r="H7" s="23">
        <f t="shared" si="0"/>
        <v>25503283157.972511</v>
      </c>
      <c r="I7" s="70">
        <f t="shared" si="0"/>
        <v>37531088072.528198</v>
      </c>
      <c r="J7" s="65">
        <f t="shared" si="0"/>
        <v>2909663662.1113992</v>
      </c>
      <c r="K7" s="70">
        <f t="shared" si="0"/>
        <v>1469599978.8663001</v>
      </c>
      <c r="L7" s="65">
        <f t="shared" si="0"/>
        <v>5531989353.2727976</v>
      </c>
      <c r="M7" s="71">
        <f t="shared" si="0"/>
        <v>151923847963.99261</v>
      </c>
      <c r="N7" s="76">
        <f>+M7/$M$62</f>
        <v>0.7753208539813895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1179843902.9059997</v>
      </c>
      <c r="E8" s="29">
        <f t="shared" si="1"/>
        <v>21895012930.802597</v>
      </c>
      <c r="F8" s="28">
        <f t="shared" si="1"/>
        <v>503304527.19310009</v>
      </c>
      <c r="G8" s="29">
        <f t="shared" si="1"/>
        <v>55400062378.339722</v>
      </c>
      <c r="H8" s="28">
        <f t="shared" si="1"/>
        <v>25503283157.972511</v>
      </c>
      <c r="I8" s="72">
        <f t="shared" si="1"/>
        <v>37531088072.528198</v>
      </c>
      <c r="J8" s="28">
        <f t="shared" si="1"/>
        <v>2909663662.1113992</v>
      </c>
      <c r="K8" s="72">
        <f t="shared" si="1"/>
        <v>1469599978.8663001</v>
      </c>
      <c r="L8" s="28">
        <f t="shared" si="1"/>
        <v>5531989353.2727976</v>
      </c>
      <c r="M8" s="40">
        <f>+M9</f>
        <v>151923847963.99261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1179843902.9059997</v>
      </c>
      <c r="E9" s="21">
        <v>21895012930.802597</v>
      </c>
      <c r="F9" s="39">
        <v>503304527.19310009</v>
      </c>
      <c r="G9" s="21">
        <v>55400062378.339722</v>
      </c>
      <c r="H9" s="38">
        <v>25503283157.972511</v>
      </c>
      <c r="I9" s="38">
        <v>37531088072.528198</v>
      </c>
      <c r="J9" s="38">
        <v>2909663662.1113992</v>
      </c>
      <c r="K9" s="38">
        <v>1469599978.8663001</v>
      </c>
      <c r="L9" s="38">
        <v>5531989353.2727976</v>
      </c>
      <c r="M9" s="39">
        <f>SUM(D9:L9)</f>
        <v>151923847963.99261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>+D11+D13+D15+D17+D19+D21+D25</f>
        <v>13127352.946400002</v>
      </c>
      <c r="E10" s="25">
        <f>+E11+E13+E15+E17+E19+E21</f>
        <v>0</v>
      </c>
      <c r="F10" s="23">
        <f>+F11+F13+F15+F17+F19+F21+F25</f>
        <v>7985223.5849000001</v>
      </c>
      <c r="G10" s="25">
        <f>+G11+G13+G15+G17+G19+G21+G25</f>
        <v>1267389788.6177001</v>
      </c>
      <c r="H10" s="23">
        <f>+H11+H13+H15+H17+H19+H21</f>
        <v>172303481.5853</v>
      </c>
      <c r="I10" s="24">
        <f>+I11+I13+I15+I17+I19+I21</f>
        <v>1015617932.9754001</v>
      </c>
      <c r="J10" s="59">
        <f>+J11+J13+J15+J17+J19+J21</f>
        <v>107183689.589</v>
      </c>
      <c r="K10" s="24">
        <f>+K11+K13+K15+K17+K19+K21</f>
        <v>19234181.241799999</v>
      </c>
      <c r="L10" s="59">
        <f>+L11+L13+L15+L17+L19+L21</f>
        <v>167085727.55389997</v>
      </c>
      <c r="M10" s="60">
        <f>M11+M13+M15+M17+M19+M21+M25</f>
        <v>2769927378.0943999</v>
      </c>
      <c r="N10" s="77">
        <f>+M10/$M$62</f>
        <v>1.4135914071631325E-2</v>
      </c>
      <c r="O10" s="41"/>
      <c r="P10" s="13"/>
      <c r="Q10" s="7"/>
      <c r="R10" s="7"/>
    </row>
    <row r="11" spans="2:18" s="42" customFormat="1" hidden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0</v>
      </c>
      <c r="G11" s="32">
        <f t="shared" ref="G11:L11" si="2">+G12</f>
        <v>0</v>
      </c>
      <c r="H11" s="31">
        <f t="shared" si="2"/>
        <v>0</v>
      </c>
      <c r="I11" s="29">
        <f t="shared" si="2"/>
        <v>0</v>
      </c>
      <c r="J11" s="28">
        <f t="shared" si="2"/>
        <v>0</v>
      </c>
      <c r="K11" s="29">
        <f t="shared" si="2"/>
        <v>0</v>
      </c>
      <c r="L11" s="31">
        <f t="shared" si="2"/>
        <v>0</v>
      </c>
      <c r="M11" s="51">
        <f>+M12</f>
        <v>0</v>
      </c>
      <c r="N11" s="5"/>
      <c r="O11" s="93"/>
      <c r="Q11" s="43"/>
      <c r="R11" s="43"/>
    </row>
    <row r="12" spans="2:18" hidden="1" x14ac:dyDescent="0.25">
      <c r="B12" s="10" t="s">
        <v>22</v>
      </c>
      <c r="C12" s="15" t="s">
        <v>23</v>
      </c>
      <c r="D12" s="19">
        <v>0</v>
      </c>
      <c r="E12" s="19">
        <v>0</v>
      </c>
      <c r="F12" s="19"/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0</v>
      </c>
      <c r="N12" s="5"/>
      <c r="Q12" s="7"/>
      <c r="R12" s="7"/>
    </row>
    <row r="13" spans="2:18" hidden="1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3">+H14</f>
        <v>0</v>
      </c>
      <c r="I13" s="32">
        <f t="shared" si="3"/>
        <v>0</v>
      </c>
      <c r="J13" s="31">
        <f t="shared" si="3"/>
        <v>0</v>
      </c>
      <c r="K13" s="32">
        <f t="shared" si="3"/>
        <v>0</v>
      </c>
      <c r="L13" s="31">
        <f t="shared" si="3"/>
        <v>0</v>
      </c>
      <c r="M13" s="51">
        <f>+M14</f>
        <v>0</v>
      </c>
      <c r="N13" s="5"/>
      <c r="Q13" s="7"/>
      <c r="R13" s="7"/>
    </row>
    <row r="14" spans="2:18" hidden="1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0</v>
      </c>
      <c r="F15" s="31">
        <f>+F16</f>
        <v>0</v>
      </c>
      <c r="G15" s="66">
        <f t="shared" ref="G15:K15" si="4">+G16</f>
        <v>946767102.14620006</v>
      </c>
      <c r="H15" s="45">
        <f t="shared" si="4"/>
        <v>172303481.5853</v>
      </c>
      <c r="I15" s="32">
        <f t="shared" si="4"/>
        <v>1015617932.9754001</v>
      </c>
      <c r="J15" s="31">
        <f>J16</f>
        <v>0</v>
      </c>
      <c r="K15" s="32">
        <f t="shared" si="4"/>
        <v>19234181.241799999</v>
      </c>
      <c r="L15" s="31">
        <f>L16</f>
        <v>167085727.55389997</v>
      </c>
      <c r="M15" s="51">
        <f>+M16</f>
        <v>2321008425.5025997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/>
      <c r="F16" s="19">
        <v>0</v>
      </c>
      <c r="G16" s="57">
        <v>946767102.14620006</v>
      </c>
      <c r="H16" s="57">
        <v>172303481.5853</v>
      </c>
      <c r="I16" s="57">
        <v>1015617932.9754001</v>
      </c>
      <c r="J16" s="19">
        <v>0</v>
      </c>
      <c r="K16" s="21">
        <v>19234181.241799999</v>
      </c>
      <c r="L16" s="22">
        <v>167085727.55389997</v>
      </c>
      <c r="M16" s="50">
        <f>SUM(D16:L16)</f>
        <v>2321008425.5025997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13127352.946400002</v>
      </c>
      <c r="E17" s="32">
        <f>+E18</f>
        <v>0</v>
      </c>
      <c r="F17" s="31">
        <f>+F18</f>
        <v>0</v>
      </c>
      <c r="G17" s="66">
        <f t="shared" ref="G17:L17" si="5">+G18</f>
        <v>0</v>
      </c>
      <c r="H17" s="45">
        <f t="shared" si="5"/>
        <v>0</v>
      </c>
      <c r="I17" s="32">
        <f t="shared" si="5"/>
        <v>0</v>
      </c>
      <c r="J17" s="31">
        <f t="shared" si="5"/>
        <v>0</v>
      </c>
      <c r="K17" s="32">
        <f t="shared" si="5"/>
        <v>0</v>
      </c>
      <c r="L17" s="31">
        <f t="shared" si="5"/>
        <v>0</v>
      </c>
      <c r="M17" s="51">
        <f>+M18</f>
        <v>13127352.946400002</v>
      </c>
      <c r="N17" s="3"/>
    </row>
    <row r="18" spans="2:18" x14ac:dyDescent="0.25">
      <c r="B18" s="10" t="s">
        <v>22</v>
      </c>
      <c r="C18" s="15" t="s">
        <v>25</v>
      </c>
      <c r="D18" s="19">
        <v>13127352.946400002</v>
      </c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52">
        <f>SUM(D18:L18)</f>
        <v>13127352.946400002</v>
      </c>
      <c r="N18" s="5"/>
    </row>
    <row r="19" spans="2:18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>+G20</f>
        <v>0</v>
      </c>
      <c r="H19" s="45">
        <f t="shared" ref="H19:L19" si="6">+H20</f>
        <v>0</v>
      </c>
      <c r="I19" s="32">
        <f t="shared" si="6"/>
        <v>0</v>
      </c>
      <c r="J19" s="31">
        <f t="shared" si="6"/>
        <v>0</v>
      </c>
      <c r="K19" s="32">
        <f t="shared" si="6"/>
        <v>0</v>
      </c>
      <c r="L19" s="31">
        <f t="shared" si="6"/>
        <v>0</v>
      </c>
      <c r="M19" s="51">
        <f>+M20</f>
        <v>0</v>
      </c>
      <c r="N19" s="3"/>
      <c r="R19" s="7"/>
    </row>
    <row r="20" spans="2:18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8">
        <v>0</v>
      </c>
      <c r="H20" s="44">
        <v>0</v>
      </c>
      <c r="I20" s="58">
        <v>0</v>
      </c>
      <c r="J20" s="19"/>
      <c r="K20" s="20">
        <v>0</v>
      </c>
      <c r="L20" s="19">
        <v>0</v>
      </c>
      <c r="M20" s="50">
        <f>SUM(D20:L20)</f>
        <v>0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3470012.2911999999</v>
      </c>
      <c r="G21" s="66">
        <v>0</v>
      </c>
      <c r="H21" s="45">
        <v>0</v>
      </c>
      <c r="I21" s="32">
        <v>0</v>
      </c>
      <c r="J21" s="31">
        <f>+J22</f>
        <v>107183689.589</v>
      </c>
      <c r="K21" s="32">
        <f>K22</f>
        <v>0</v>
      </c>
      <c r="L21" s="31">
        <v>0</v>
      </c>
      <c r="M21" s="51">
        <f>M22</f>
        <v>110653701.8802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57">
        <v>3470012.2911999999</v>
      </c>
      <c r="G22" s="58">
        <v>0</v>
      </c>
      <c r="H22" s="44">
        <v>0</v>
      </c>
      <c r="I22" s="58">
        <v>0</v>
      </c>
      <c r="J22" s="58">
        <v>107183689.589</v>
      </c>
      <c r="K22" s="20">
        <v>0</v>
      </c>
      <c r="L22" s="19">
        <v>0</v>
      </c>
      <c r="M22" s="50">
        <f>SUM(D22:L22)</f>
        <v>110653701.8802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s="42" customFormat="1" ht="15" customHeight="1" x14ac:dyDescent="0.25">
      <c r="B25" s="30" t="s">
        <v>24</v>
      </c>
      <c r="C25" s="27" t="s">
        <v>17</v>
      </c>
      <c r="D25" s="31">
        <f>+D26</f>
        <v>0</v>
      </c>
      <c r="E25" s="31">
        <f t="shared" ref="E25:F25" si="7">+E26</f>
        <v>0</v>
      </c>
      <c r="F25" s="31">
        <f t="shared" si="7"/>
        <v>4515211.2937000003</v>
      </c>
      <c r="G25" s="32">
        <f>+G26</f>
        <v>320622686.47149998</v>
      </c>
      <c r="H25" s="31">
        <f t="shared" ref="H25:L25" si="8">+H26</f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51">
        <f>+M26</f>
        <v>325137897.76519996</v>
      </c>
      <c r="N25" s="5"/>
    </row>
    <row r="26" spans="2:18" ht="15" customHeight="1" x14ac:dyDescent="0.25">
      <c r="B26" s="10" t="s">
        <v>22</v>
      </c>
      <c r="C26" s="15" t="s">
        <v>23</v>
      </c>
      <c r="D26" s="19">
        <v>0</v>
      </c>
      <c r="E26" s="19">
        <v>0</v>
      </c>
      <c r="F26" s="19">
        <v>4515211.2937000003</v>
      </c>
      <c r="G26" s="20">
        <v>320622686.47149998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f>SUM(D26:L26)</f>
        <v>325137897.76519996</v>
      </c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9">+D30+D32+D34</f>
        <v>0</v>
      </c>
      <c r="E29" s="25">
        <f t="shared" si="9"/>
        <v>3353782910.9303007</v>
      </c>
      <c r="F29" s="23">
        <f t="shared" si="9"/>
        <v>39354616.537699997</v>
      </c>
      <c r="G29" s="25">
        <f t="shared" si="9"/>
        <v>3114265086.0704002</v>
      </c>
      <c r="H29" s="65">
        <f t="shared" si="9"/>
        <v>1070200178.9460001</v>
      </c>
      <c r="I29" s="25">
        <f t="shared" si="9"/>
        <v>3440027154.7517004</v>
      </c>
      <c r="J29" s="65">
        <f t="shared" si="9"/>
        <v>234827961.80500001</v>
      </c>
      <c r="K29" s="25">
        <f t="shared" si="9"/>
        <v>121599380.09280001</v>
      </c>
      <c r="L29" s="65">
        <f t="shared" si="9"/>
        <v>637643976.06219995</v>
      </c>
      <c r="M29" s="17">
        <f>+M30+M34+M32</f>
        <v>12011701265.196102</v>
      </c>
      <c r="N29" s="4">
        <f>+M29/$M$62</f>
        <v>6.1299938143407409E-2</v>
      </c>
      <c r="O29" s="13"/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484585849.9871999</v>
      </c>
      <c r="F30" s="31">
        <f>+F31</f>
        <v>0</v>
      </c>
      <c r="G30" s="32">
        <f t="shared" ref="G30:L30" si="10">+G31</f>
        <v>1064066009.4876</v>
      </c>
      <c r="H30" s="61">
        <f t="shared" si="10"/>
        <v>487346952.45580006</v>
      </c>
      <c r="I30" s="29">
        <f>+I31</f>
        <v>1292454406.2947001</v>
      </c>
      <c r="J30" s="61">
        <f>+J31</f>
        <v>12682953.4846</v>
      </c>
      <c r="K30" s="29">
        <f t="shared" si="10"/>
        <v>90331506.749799997</v>
      </c>
      <c r="L30" s="61">
        <f t="shared" si="10"/>
        <v>175328669.25279999</v>
      </c>
      <c r="M30" s="51">
        <f>+M31</f>
        <v>3606796347.7125001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484585849.9871999</v>
      </c>
      <c r="F31" s="19">
        <v>0</v>
      </c>
      <c r="G31" s="21">
        <v>1064066009.4876</v>
      </c>
      <c r="H31" s="62">
        <v>487346952.45580006</v>
      </c>
      <c r="I31" s="21">
        <v>1292454406.2947001</v>
      </c>
      <c r="J31" s="62">
        <v>12682953.4846</v>
      </c>
      <c r="K31" s="21">
        <v>90331506.749799997</v>
      </c>
      <c r="L31" s="62">
        <v>175328669.25279999</v>
      </c>
      <c r="M31" s="44">
        <f>SUM(D31:L31)</f>
        <v>3606796347.7125001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2417991941.8591008</v>
      </c>
      <c r="F32" s="31">
        <f>+F33</f>
        <v>0</v>
      </c>
      <c r="G32" s="32">
        <f t="shared" ref="G32:L32" si="11">+G33</f>
        <v>2050199076.5828001</v>
      </c>
      <c r="H32" s="63">
        <f t="shared" si="11"/>
        <v>482171094.52780002</v>
      </c>
      <c r="I32" s="32">
        <f>+I33</f>
        <v>1696495769.7651002</v>
      </c>
      <c r="J32" s="63">
        <f>+J33</f>
        <v>107250883.7263</v>
      </c>
      <c r="K32" s="32">
        <f t="shared" si="11"/>
        <v>15063007.191500001</v>
      </c>
      <c r="L32" s="63">
        <f t="shared" si="11"/>
        <v>448425421.53670001</v>
      </c>
      <c r="M32" s="51">
        <f>+M33</f>
        <v>7217597195.1893015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2417991941.8591008</v>
      </c>
      <c r="F33" s="19">
        <v>0</v>
      </c>
      <c r="G33" s="21">
        <v>2050199076.5828001</v>
      </c>
      <c r="H33" s="62">
        <v>482171094.52780002</v>
      </c>
      <c r="I33" s="21">
        <v>1696495769.7651002</v>
      </c>
      <c r="J33" s="62">
        <v>107250883.7263</v>
      </c>
      <c r="K33" s="21">
        <v>15063007.191500001</v>
      </c>
      <c r="L33" s="62">
        <v>448425421.53670001</v>
      </c>
      <c r="M33" s="50">
        <f>SUM(D33:L33)</f>
        <v>7217597195.1893015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451205119.08399999</v>
      </c>
      <c r="F34" s="31">
        <f>+F35</f>
        <v>39354616.537699997</v>
      </c>
      <c r="G34" s="19">
        <f t="shared" ref="G34:L34" si="12">+G35</f>
        <v>0</v>
      </c>
      <c r="H34" s="63">
        <f t="shared" si="12"/>
        <v>100682131.9624</v>
      </c>
      <c r="I34" s="32">
        <f>+I35</f>
        <v>451076978.69190001</v>
      </c>
      <c r="J34" s="63">
        <f>+J35</f>
        <v>114894124.5941</v>
      </c>
      <c r="K34" s="32">
        <f t="shared" si="12"/>
        <v>16204866.1515</v>
      </c>
      <c r="L34" s="63">
        <f t="shared" si="12"/>
        <v>13889885.272700001</v>
      </c>
      <c r="M34" s="51">
        <f>+M35</f>
        <v>1187307722.2943001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451205119.08399999</v>
      </c>
      <c r="F35" s="19">
        <v>39354616.537699997</v>
      </c>
      <c r="G35" s="19">
        <v>0</v>
      </c>
      <c r="H35" s="64">
        <v>100682131.9624</v>
      </c>
      <c r="I35" s="21">
        <v>451076978.69190001</v>
      </c>
      <c r="J35" s="62">
        <v>114894124.5941</v>
      </c>
      <c r="K35" s="21">
        <v>16204866.1515</v>
      </c>
      <c r="L35" s="64">
        <v>13889885.272700001</v>
      </c>
      <c r="M35" s="50">
        <f>SUM(D35:L35)</f>
        <v>1187307722.2943001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+D53+D55+D37+D39+D43+D47+D49+D45+D41+D51+D57</f>
        <v>166386910.03530002</v>
      </c>
      <c r="E36" s="25">
        <f t="shared" ref="E36:L36" si="13">+E53+E55+E37+E39+E43+E47+E49+E45+E41+E51+E57</f>
        <v>7464586206.3408012</v>
      </c>
      <c r="F36" s="25">
        <f t="shared" si="13"/>
        <v>149200213.88769999</v>
      </c>
      <c r="G36" s="25">
        <f t="shared" si="13"/>
        <v>9945968964.0725994</v>
      </c>
      <c r="H36" s="25">
        <f t="shared" si="13"/>
        <v>4605381323.5777998</v>
      </c>
      <c r="I36" s="23">
        <f t="shared" si="13"/>
        <v>4844098045.6483994</v>
      </c>
      <c r="J36" s="96">
        <f t="shared" si="13"/>
        <v>0</v>
      </c>
      <c r="K36" s="23">
        <f t="shared" si="13"/>
        <v>0</v>
      </c>
      <c r="L36" s="95">
        <f t="shared" si="13"/>
        <v>1586434484.7978997</v>
      </c>
      <c r="M36" s="17">
        <f>+M37+M39+M43+M47+M49+M45+M51+M53+M55+M41+M57</f>
        <v>28762056148.3605</v>
      </c>
      <c r="N36" s="76">
        <f>+M36/$M$62</f>
        <v>0.14678289310110684</v>
      </c>
      <c r="O36" s="94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3208510445.0234003</v>
      </c>
      <c r="F37" s="61">
        <f>+F38</f>
        <v>0</v>
      </c>
      <c r="G37" s="32">
        <f t="shared" ref="G37:L37" si="14">+G38</f>
        <v>3500702401.0271997</v>
      </c>
      <c r="H37" s="61">
        <f t="shared" si="14"/>
        <v>1828689136.5079</v>
      </c>
      <c r="I37" s="29">
        <f t="shared" si="14"/>
        <v>1950902551.3992</v>
      </c>
      <c r="J37" s="31">
        <f t="shared" si="14"/>
        <v>0</v>
      </c>
      <c r="K37" s="32">
        <f t="shared" si="14"/>
        <v>0</v>
      </c>
      <c r="L37" s="61">
        <f t="shared" si="14"/>
        <v>872375038.33599985</v>
      </c>
      <c r="M37" s="51">
        <f>+M38</f>
        <v>11361179572.293701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3208510445.0234003</v>
      </c>
      <c r="F38" s="67">
        <v>0</v>
      </c>
      <c r="G38" s="21">
        <v>3500702401.0271997</v>
      </c>
      <c r="H38" s="62">
        <v>1828689136.5079</v>
      </c>
      <c r="I38" s="21">
        <v>1950902551.3992</v>
      </c>
      <c r="J38" s="19">
        <v>0</v>
      </c>
      <c r="K38" s="20">
        <v>0</v>
      </c>
      <c r="L38" s="62">
        <v>872375038.33599985</v>
      </c>
      <c r="M38" s="50">
        <f>SUM(D38:L38)</f>
        <v>11361179572.293701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2590892818.9179997</v>
      </c>
      <c r="F39" s="63">
        <f>+F40</f>
        <v>0</v>
      </c>
      <c r="G39" s="32">
        <f t="shared" ref="G39:L39" si="15">+G40</f>
        <v>1223758628.9735999</v>
      </c>
      <c r="H39" s="63">
        <f t="shared" si="15"/>
        <v>1223758628.9738002</v>
      </c>
      <c r="I39" s="32">
        <f t="shared" si="15"/>
        <v>1174074028.6373999</v>
      </c>
      <c r="J39" s="31">
        <f t="shared" si="15"/>
        <v>0</v>
      </c>
      <c r="K39" s="32">
        <f t="shared" si="15"/>
        <v>0</v>
      </c>
      <c r="L39" s="63">
        <f t="shared" si="15"/>
        <v>267807338.3646</v>
      </c>
      <c r="M39" s="51">
        <f>+M40</f>
        <v>6480291443.8674002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2590892818.9179997</v>
      </c>
      <c r="F40" s="67">
        <v>0</v>
      </c>
      <c r="G40" s="21">
        <v>1223758628.9735999</v>
      </c>
      <c r="H40" s="62">
        <v>1223758628.9738002</v>
      </c>
      <c r="I40" s="21">
        <v>1174074028.6373999</v>
      </c>
      <c r="J40" s="19">
        <v>0</v>
      </c>
      <c r="K40" s="20">
        <v>0</v>
      </c>
      <c r="L40" s="67">
        <v>267807338.3646</v>
      </c>
      <c r="M40" s="50">
        <f>SUM(D40:L40)</f>
        <v>6480291443.8674002</v>
      </c>
      <c r="N40" s="5"/>
      <c r="P40" s="8"/>
    </row>
    <row r="41" spans="2:16" x14ac:dyDescent="0.25">
      <c r="B41" s="33" t="s">
        <v>65</v>
      </c>
      <c r="C41" s="15"/>
      <c r="D41" s="31">
        <v>0</v>
      </c>
      <c r="E41" s="32">
        <f>+E42</f>
        <v>939978114.93980002</v>
      </c>
      <c r="F41" s="63">
        <v>0</v>
      </c>
      <c r="G41" s="79">
        <f>+G42</f>
        <v>1382320757.2644999</v>
      </c>
      <c r="H41" s="80">
        <f>+H42</f>
        <v>544136742.88960004</v>
      </c>
      <c r="I41" s="79">
        <f>+I42</f>
        <v>953469561.02429998</v>
      </c>
      <c r="J41" s="31">
        <v>0</v>
      </c>
      <c r="K41" s="32">
        <v>0</v>
      </c>
      <c r="L41" s="63">
        <f>+L42</f>
        <v>276464151.45289999</v>
      </c>
      <c r="M41" s="56">
        <f>+M42</f>
        <v>4096369327.5710998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939978114.93980002</v>
      </c>
      <c r="F42" s="67">
        <v>0</v>
      </c>
      <c r="G42" s="21">
        <v>1382320757.2644999</v>
      </c>
      <c r="H42" s="62">
        <v>544136742.88960004</v>
      </c>
      <c r="I42" s="21">
        <v>953469561.02429998</v>
      </c>
      <c r="J42" s="19">
        <v>0</v>
      </c>
      <c r="K42" s="20">
        <v>0</v>
      </c>
      <c r="L42" s="67">
        <v>276464151.45289999</v>
      </c>
      <c r="M42" s="50">
        <f>SUM(D42:L42)</f>
        <v>4096369327.5710998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6">+G44</f>
        <v>0</v>
      </c>
      <c r="H43" s="63">
        <f t="shared" si="16"/>
        <v>132541025.98450001</v>
      </c>
      <c r="I43" s="32">
        <f t="shared" si="16"/>
        <v>0</v>
      </c>
      <c r="J43" s="31">
        <f t="shared" si="16"/>
        <v>0</v>
      </c>
      <c r="K43" s="32">
        <f t="shared" si="16"/>
        <v>0</v>
      </c>
      <c r="L43" s="63">
        <f t="shared" si="16"/>
        <v>169787956.6444</v>
      </c>
      <c r="M43" s="51">
        <f>+M44</f>
        <v>302328982.62889999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132541025.98450001</v>
      </c>
      <c r="I44" s="20">
        <v>0</v>
      </c>
      <c r="J44" s="19">
        <v>0</v>
      </c>
      <c r="K44" s="20">
        <v>0</v>
      </c>
      <c r="L44" s="62">
        <v>169787956.6444</v>
      </c>
      <c r="M44" s="50">
        <f>SUM(D44:L44)</f>
        <v>302328982.62889999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110344155.5707</v>
      </c>
      <c r="E45" s="32">
        <f>+E46</f>
        <v>0</v>
      </c>
      <c r="F45" s="63">
        <f>+F46</f>
        <v>0</v>
      </c>
      <c r="G45" s="32">
        <f t="shared" si="16"/>
        <v>0</v>
      </c>
      <c r="H45" s="63">
        <f t="shared" si="16"/>
        <v>274940568.63859999</v>
      </c>
      <c r="I45" s="32">
        <f t="shared" si="16"/>
        <v>0</v>
      </c>
      <c r="J45" s="31">
        <f t="shared" si="16"/>
        <v>0</v>
      </c>
      <c r="K45" s="32">
        <f t="shared" si="16"/>
        <v>0</v>
      </c>
      <c r="L45" s="63">
        <f t="shared" si="16"/>
        <v>0</v>
      </c>
      <c r="M45" s="51">
        <f>+M46</f>
        <v>385284724.20929998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110344155.5707</v>
      </c>
      <c r="E46" s="20">
        <v>0</v>
      </c>
      <c r="F46" s="62"/>
      <c r="G46" s="20">
        <v>0</v>
      </c>
      <c r="H46" s="67">
        <v>274940568.63859999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385284724.20929998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7">+G48</f>
        <v>1748996327.3169999</v>
      </c>
      <c r="H47" s="63">
        <f t="shared" si="17"/>
        <v>0</v>
      </c>
      <c r="I47" s="32">
        <f t="shared" si="17"/>
        <v>0</v>
      </c>
      <c r="J47" s="31">
        <f t="shared" si="17"/>
        <v>0</v>
      </c>
      <c r="K47" s="32">
        <f t="shared" si="17"/>
        <v>0</v>
      </c>
      <c r="L47" s="63">
        <f t="shared" si="17"/>
        <v>0</v>
      </c>
      <c r="M47" s="51">
        <f>+M48</f>
        <v>1748996327.3169999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1748996327.3169999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1748996327.3169999</v>
      </c>
      <c r="N48" s="3"/>
    </row>
    <row r="49" spans="2:14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725204827.45959997</v>
      </c>
      <c r="F49" s="67">
        <f>+F50</f>
        <v>0</v>
      </c>
      <c r="G49" s="32">
        <f t="shared" ref="G49:L49" si="18">+G50</f>
        <v>2090190849.4903002</v>
      </c>
      <c r="H49" s="63">
        <f t="shared" si="18"/>
        <v>110214407.4681</v>
      </c>
      <c r="I49" s="32">
        <f t="shared" si="18"/>
        <v>0</v>
      </c>
      <c r="J49" s="31">
        <f t="shared" si="18"/>
        <v>0</v>
      </c>
      <c r="K49" s="32">
        <f t="shared" si="18"/>
        <v>0</v>
      </c>
      <c r="L49" s="63">
        <f t="shared" si="18"/>
        <v>0</v>
      </c>
      <c r="M49" s="51">
        <f>+M50</f>
        <v>2925610084.4180002</v>
      </c>
      <c r="N49" s="3"/>
    </row>
    <row r="50" spans="2:14" ht="17.25" customHeight="1" x14ac:dyDescent="0.25">
      <c r="B50" s="10" t="s">
        <v>45</v>
      </c>
      <c r="C50" s="15" t="s">
        <v>42</v>
      </c>
      <c r="D50" s="19">
        <v>0</v>
      </c>
      <c r="E50" s="21">
        <v>725204827.45959997</v>
      </c>
      <c r="F50" s="67">
        <v>0</v>
      </c>
      <c r="G50" s="21">
        <v>2090190849.4903002</v>
      </c>
      <c r="H50" s="67">
        <v>110214407.4681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2925610084.4180002</v>
      </c>
      <c r="N50" s="3"/>
    </row>
    <row r="51" spans="2:14" ht="17.25" customHeight="1" x14ac:dyDescent="0.25">
      <c r="B51" s="33" t="s">
        <v>49</v>
      </c>
      <c r="C51" s="27"/>
      <c r="D51" s="31">
        <f>+D52</f>
        <v>56042754.464599997</v>
      </c>
      <c r="E51" s="32">
        <v>0</v>
      </c>
      <c r="F51" s="63">
        <f>+F52</f>
        <v>0</v>
      </c>
      <c r="G51" s="32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8" si="19">SUM(D51:L51)</f>
        <v>56042754.464599997</v>
      </c>
      <c r="N51" s="3"/>
    </row>
    <row r="52" spans="2:14" ht="17.25" customHeight="1" x14ac:dyDescent="0.25">
      <c r="B52" s="10" t="s">
        <v>45</v>
      </c>
      <c r="C52" s="15" t="s">
        <v>42</v>
      </c>
      <c r="D52" s="19">
        <v>56042754.464599997</v>
      </c>
      <c r="E52" s="31">
        <v>0</v>
      </c>
      <c r="F52" s="19">
        <v>0</v>
      </c>
      <c r="G52" s="32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19"/>
        <v>56042754.464599997</v>
      </c>
      <c r="N52" s="3"/>
    </row>
    <row r="53" spans="2:14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52432202.045399994</v>
      </c>
      <c r="G53" s="32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si="19"/>
        <v>52432202.045399994</v>
      </c>
      <c r="N53" s="3"/>
    </row>
    <row r="54" spans="2:14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19">
        <v>52432202.045399994</v>
      </c>
      <c r="G54" s="32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19"/>
        <v>52432202.045399994</v>
      </c>
      <c r="N54" s="3"/>
    </row>
    <row r="55" spans="2:14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96768011.842299998</v>
      </c>
      <c r="G55" s="32">
        <v>0</v>
      </c>
      <c r="H55" s="63">
        <f>+H56</f>
        <v>274551091.47210002</v>
      </c>
      <c r="I55" s="45">
        <f>+I56</f>
        <v>549102182.94430006</v>
      </c>
      <c r="J55" s="19">
        <v>0</v>
      </c>
      <c r="K55" s="69">
        <v>0</v>
      </c>
      <c r="L55" s="67">
        <v>0</v>
      </c>
      <c r="M55" s="56">
        <f t="shared" si="19"/>
        <v>920421286.25870013</v>
      </c>
      <c r="N55" s="3"/>
    </row>
    <row r="56" spans="2:14" ht="17.25" customHeight="1" x14ac:dyDescent="0.25">
      <c r="B56" s="10" t="s">
        <v>45</v>
      </c>
      <c r="C56" s="15" t="s">
        <v>42</v>
      </c>
      <c r="D56" s="19">
        <v>0</v>
      </c>
      <c r="E56" s="32">
        <v>0</v>
      </c>
      <c r="F56" s="22">
        <v>96768011.842299998</v>
      </c>
      <c r="G56" s="32">
        <v>0</v>
      </c>
      <c r="H56" s="19">
        <v>274551091.47210002</v>
      </c>
      <c r="I56" s="20">
        <v>549102182.94430006</v>
      </c>
      <c r="J56" s="19">
        <v>0</v>
      </c>
      <c r="K56" s="20">
        <v>0</v>
      </c>
      <c r="L56" s="19">
        <v>0</v>
      </c>
      <c r="M56" s="50">
        <f t="shared" si="19"/>
        <v>920421286.25870013</v>
      </c>
      <c r="N56" s="3"/>
    </row>
    <row r="57" spans="2:14" ht="15" customHeight="1" x14ac:dyDescent="0.25">
      <c r="B57" s="33" t="s">
        <v>71</v>
      </c>
      <c r="C57" s="27"/>
      <c r="D57" s="31">
        <f>+D58</f>
        <v>0</v>
      </c>
      <c r="E57" s="32">
        <v>0</v>
      </c>
      <c r="F57" s="63">
        <f>+F58</f>
        <v>0</v>
      </c>
      <c r="G57" s="32">
        <v>0</v>
      </c>
      <c r="H57" s="63">
        <f>+H58</f>
        <v>216549721.64320001</v>
      </c>
      <c r="I57" s="45">
        <f>+I58</f>
        <v>216549721.64320001</v>
      </c>
      <c r="J57" s="19">
        <v>0</v>
      </c>
      <c r="K57" s="69">
        <v>0</v>
      </c>
      <c r="L57" s="67">
        <v>0</v>
      </c>
      <c r="M57" s="56">
        <f t="shared" si="19"/>
        <v>433099443.28640002</v>
      </c>
      <c r="N57" s="3"/>
    </row>
    <row r="58" spans="2:14" ht="17.25" customHeight="1" x14ac:dyDescent="0.25">
      <c r="B58" s="10" t="s">
        <v>45</v>
      </c>
      <c r="C58" s="49" t="s">
        <v>42</v>
      </c>
      <c r="D58" s="19">
        <v>0</v>
      </c>
      <c r="E58" s="97">
        <v>0</v>
      </c>
      <c r="F58" s="97">
        <v>0</v>
      </c>
      <c r="G58" s="32">
        <v>0</v>
      </c>
      <c r="H58" s="68">
        <v>216549721.64320001</v>
      </c>
      <c r="I58" s="44">
        <v>216549721.64320001</v>
      </c>
      <c r="J58" s="19">
        <v>0</v>
      </c>
      <c r="K58" s="69">
        <v>0</v>
      </c>
      <c r="L58" s="68">
        <v>0</v>
      </c>
      <c r="M58" s="50">
        <f t="shared" si="19"/>
        <v>433099443.28640002</v>
      </c>
      <c r="N58" s="3"/>
    </row>
    <row r="59" spans="2:14" ht="17.25" customHeight="1" x14ac:dyDescent="0.25">
      <c r="B59" s="83" t="s">
        <v>62</v>
      </c>
      <c r="C59" s="14"/>
      <c r="D59" s="25"/>
      <c r="E59" s="86">
        <f>+E60</f>
        <v>0</v>
      </c>
      <c r="F59" s="86">
        <f t="shared" ref="F59:L60" si="20">+F60</f>
        <v>0</v>
      </c>
      <c r="G59" s="86">
        <f t="shared" si="20"/>
        <v>0</v>
      </c>
      <c r="H59" s="86">
        <f t="shared" si="20"/>
        <v>257127980.30050001</v>
      </c>
      <c r="I59" s="86">
        <f t="shared" si="20"/>
        <v>0</v>
      </c>
      <c r="J59" s="86">
        <f t="shared" si="20"/>
        <v>0</v>
      </c>
      <c r="K59" s="86">
        <f t="shared" si="20"/>
        <v>112493334.9122</v>
      </c>
      <c r="L59" s="86">
        <f t="shared" si="20"/>
        <v>112493334.9122</v>
      </c>
      <c r="M59" s="86">
        <f>+M60</f>
        <v>482114650.12489998</v>
      </c>
      <c r="N59" s="4">
        <f>+M59/$M$62</f>
        <v>2.4604007024648881E-3</v>
      </c>
    </row>
    <row r="60" spans="2:14" ht="17.25" customHeight="1" x14ac:dyDescent="0.25">
      <c r="B60" s="84" t="s">
        <v>66</v>
      </c>
      <c r="C60" s="14"/>
      <c r="D60" s="20">
        <v>0</v>
      </c>
      <c r="E60" s="87">
        <f>+E61</f>
        <v>0</v>
      </c>
      <c r="F60" s="28">
        <f t="shared" si="20"/>
        <v>0</v>
      </c>
      <c r="G60" s="29">
        <f t="shared" si="20"/>
        <v>0</v>
      </c>
      <c r="H60" s="28">
        <f t="shared" si="20"/>
        <v>257127980.30050001</v>
      </c>
      <c r="I60" s="29">
        <f t="shared" si="20"/>
        <v>0</v>
      </c>
      <c r="J60" s="28">
        <f t="shared" si="20"/>
        <v>0</v>
      </c>
      <c r="K60" s="29">
        <f t="shared" si="20"/>
        <v>112493334.9122</v>
      </c>
      <c r="L60" s="28">
        <f t="shared" si="20"/>
        <v>112493334.9122</v>
      </c>
      <c r="M60" s="88">
        <f>+M61</f>
        <v>482114650.12489998</v>
      </c>
      <c r="N60" s="85"/>
    </row>
    <row r="61" spans="2:14" ht="15" customHeight="1" x14ac:dyDescent="0.25">
      <c r="B61" s="82" t="s">
        <v>64</v>
      </c>
      <c r="C61" s="37" t="s">
        <v>63</v>
      </c>
      <c r="D61" s="20">
        <v>0</v>
      </c>
      <c r="E61" s="89">
        <v>0</v>
      </c>
      <c r="F61" s="89">
        <v>0</v>
      </c>
      <c r="G61" s="89">
        <v>0</v>
      </c>
      <c r="H61" s="39">
        <v>257127980.30050001</v>
      </c>
      <c r="I61" s="91">
        <v>0</v>
      </c>
      <c r="J61" s="39">
        <v>0</v>
      </c>
      <c r="K61" s="91">
        <v>112493334.9122</v>
      </c>
      <c r="L61" s="39">
        <v>112493334.9122</v>
      </c>
      <c r="M61" s="92">
        <f>+SUM(D61:L61)</f>
        <v>482114650.12489998</v>
      </c>
      <c r="N61" s="85"/>
    </row>
    <row r="62" spans="2:14" x14ac:dyDescent="0.25">
      <c r="B62" s="160" t="s">
        <v>50</v>
      </c>
      <c r="C62" s="177"/>
      <c r="D62" s="23">
        <f>+D7+D10+D29+D36+D59</f>
        <v>1359358165.8876996</v>
      </c>
      <c r="E62" s="59">
        <f>+E7+E10+E29+E36+E59</f>
        <v>32713382048.0737</v>
      </c>
      <c r="F62" s="59">
        <f t="shared" ref="F62:L62" si="21">+F7+F10+F29+F36+F59</f>
        <v>699844581.20340002</v>
      </c>
      <c r="G62" s="59">
        <f>+G7+G10+G29+G36+G59</f>
        <v>69727686217.100418</v>
      </c>
      <c r="H62" s="59">
        <f t="shared" si="21"/>
        <v>31608296122.382111</v>
      </c>
      <c r="I62" s="59">
        <f t="shared" si="21"/>
        <v>46830831205.903702</v>
      </c>
      <c r="J62" s="59">
        <f t="shared" si="21"/>
        <v>3251675313.5053992</v>
      </c>
      <c r="K62" s="59">
        <f t="shared" si="21"/>
        <v>1722926875.1131001</v>
      </c>
      <c r="L62" s="59">
        <f t="shared" si="21"/>
        <v>8035646876.5989962</v>
      </c>
      <c r="M62" s="60">
        <f>+M36+M29+M10+M7+M59</f>
        <v>195949647405.76852</v>
      </c>
      <c r="N62" s="170">
        <f>+M62/M63</f>
        <v>0.21669066493266731</v>
      </c>
    </row>
    <row r="63" spans="2:14" ht="15" customHeight="1" x14ac:dyDescent="0.25">
      <c r="B63" s="160" t="s">
        <v>51</v>
      </c>
      <c r="C63" s="161"/>
      <c r="D63" s="23">
        <v>9997885434.1700001</v>
      </c>
      <c r="E63" s="23">
        <v>192772112799.06</v>
      </c>
      <c r="F63" s="23">
        <v>5692154577.0799999</v>
      </c>
      <c r="G63" s="23">
        <v>276343976563.03998</v>
      </c>
      <c r="H63" s="23">
        <v>137588466707.98999</v>
      </c>
      <c r="I63" s="23">
        <v>170102790029.48001</v>
      </c>
      <c r="J63" s="23">
        <v>25414648789.5</v>
      </c>
      <c r="K63" s="23">
        <v>19424883728.400002</v>
      </c>
      <c r="L63" s="23">
        <v>59025990528.599998</v>
      </c>
      <c r="M63" s="23">
        <v>904282828550.34998</v>
      </c>
      <c r="N63" s="171"/>
    </row>
    <row r="64" spans="2:14" ht="15.75" customHeight="1" x14ac:dyDescent="0.25">
      <c r="B64" s="160" t="s">
        <v>52</v>
      </c>
      <c r="C64" s="161"/>
      <c r="D64" s="75">
        <f>+D62/D63</f>
        <v>0.13596456719155736</v>
      </c>
      <c r="E64" s="75">
        <f>+E62/E63</f>
        <v>0.1696997640015139</v>
      </c>
      <c r="F64" s="75">
        <f>+F62/F63</f>
        <v>0.12294897682880759</v>
      </c>
      <c r="G64" s="75">
        <f t="shared" ref="G64:L64" si="22">+G62/G63</f>
        <v>0.25232207730496359</v>
      </c>
      <c r="H64" s="75">
        <f t="shared" si="22"/>
        <v>0.22973070983824376</v>
      </c>
      <c r="I64" s="75">
        <f t="shared" si="22"/>
        <v>0.27530901284915776</v>
      </c>
      <c r="J64" s="75">
        <f t="shared" si="22"/>
        <v>0.12794492422216044</v>
      </c>
      <c r="K64" s="75">
        <f t="shared" si="22"/>
        <v>8.8696895137349421E-2</v>
      </c>
      <c r="L64" s="75">
        <f t="shared" si="22"/>
        <v>0.13613743377513446</v>
      </c>
      <c r="M64" s="162" t="s">
        <v>53</v>
      </c>
      <c r="N64" s="163"/>
    </row>
    <row r="65" spans="2:14" ht="15.75" x14ac:dyDescent="0.25">
      <c r="B65" s="34" t="s">
        <v>74</v>
      </c>
      <c r="C65" s="34"/>
      <c r="D65" s="98"/>
      <c r="E65" s="98"/>
      <c r="F65" s="34"/>
      <c r="G65" s="34"/>
      <c r="H65" s="34"/>
      <c r="I65" s="34"/>
      <c r="J65" s="34"/>
      <c r="K65" s="34"/>
      <c r="L65" s="34"/>
      <c r="M65" s="34"/>
      <c r="N65" s="34"/>
    </row>
    <row r="66" spans="2:14" x14ac:dyDescent="0.25">
      <c r="B66" s="35"/>
      <c r="C66" s="35"/>
      <c r="D66" s="35"/>
      <c r="E66" s="47"/>
      <c r="F66" s="47"/>
      <c r="G66" s="47"/>
      <c r="H66" s="47"/>
      <c r="I66" s="47"/>
      <c r="J66" s="55"/>
      <c r="K66" s="47"/>
      <c r="L66" s="47"/>
      <c r="M66" s="36"/>
      <c r="N66" s="35"/>
    </row>
    <row r="67" spans="2:14" x14ac:dyDescent="0.25">
      <c r="M67" s="53"/>
    </row>
    <row r="68" spans="2:14" x14ac:dyDescent="0.25">
      <c r="M68" s="54"/>
    </row>
  </sheetData>
  <mergeCells count="20">
    <mergeCell ref="B64:C64"/>
    <mergeCell ref="M64:N64"/>
    <mergeCell ref="I5:I6"/>
    <mergeCell ref="J5:J6"/>
    <mergeCell ref="K5:K6"/>
    <mergeCell ref="L5:L6"/>
    <mergeCell ref="M5:N5"/>
    <mergeCell ref="B62:C62"/>
    <mergeCell ref="N62:N63"/>
    <mergeCell ref="B63:C63"/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07B23E-643C-4316-BFAF-B55B7ACAADDD}">
  <dimension ref="B1:R68"/>
  <sheetViews>
    <sheetView showGridLines="0" topLeftCell="B1" zoomScaleNormal="100" workbookViewId="0">
      <pane xSplit="2" ySplit="6" topLeftCell="J44" activePane="bottomRight" state="frozen"/>
      <selection activeCell="B63" sqref="B63"/>
      <selection pane="topRight" activeCell="B63" sqref="B63"/>
      <selection pane="bottomLeft" activeCell="B63" sqref="B63"/>
      <selection pane="bottomRight" activeCell="O63" sqref="O63:O64"/>
    </sheetView>
  </sheetViews>
  <sheetFormatPr baseColWidth="10" defaultColWidth="11.42578125" defaultRowHeight="15" x14ac:dyDescent="0.25"/>
  <cols>
    <col min="1" max="1" width="11.42578125" style="6"/>
    <col min="2" max="2" width="73.140625" style="6" customWidth="1"/>
    <col min="3" max="3" width="16.28515625" style="6" customWidth="1"/>
    <col min="4" max="4" width="17.28515625" style="6" customWidth="1"/>
    <col min="5" max="5" width="18.7109375" style="6" customWidth="1"/>
    <col min="6" max="6" width="18.28515625" style="6" customWidth="1"/>
    <col min="7" max="7" width="19" style="6" customWidth="1"/>
    <col min="8" max="8" width="19.28515625" style="6" customWidth="1"/>
    <col min="9" max="9" width="19" style="6" customWidth="1"/>
    <col min="10" max="10" width="18.28515625" style="6" customWidth="1"/>
    <col min="11" max="12" width="18" style="6" customWidth="1"/>
    <col min="13" max="13" width="21.28515625" style="6" customWidth="1"/>
    <col min="14" max="14" width="13.140625" style="6" customWidth="1"/>
    <col min="15" max="15" width="17.85546875" style="6" bestFit="1" customWidth="1"/>
    <col min="16" max="16" width="45" style="6" bestFit="1" customWidth="1"/>
    <col min="17" max="17" width="21.42578125" style="6" customWidth="1"/>
    <col min="18" max="18" width="17.85546875" style="6" bestFit="1" customWidth="1"/>
    <col min="19" max="16384" width="11.42578125" style="6"/>
  </cols>
  <sheetData>
    <row r="1" spans="2:18" x14ac:dyDescent="0.25">
      <c r="B1" s="172" t="s">
        <v>0</v>
      </c>
      <c r="C1" s="172"/>
      <c r="D1" s="172"/>
      <c r="E1" s="172"/>
      <c r="F1" s="172"/>
      <c r="G1" s="172"/>
      <c r="H1" s="172"/>
      <c r="I1" s="172"/>
      <c r="J1" s="172"/>
      <c r="K1" s="172"/>
      <c r="L1" s="172"/>
      <c r="M1" s="172"/>
      <c r="N1" s="172"/>
    </row>
    <row r="2" spans="2:18" x14ac:dyDescent="0.25">
      <c r="B2" s="172" t="s">
        <v>75</v>
      </c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</row>
    <row r="3" spans="2:18" x14ac:dyDescent="0.25">
      <c r="B3" s="172" t="s">
        <v>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</row>
    <row r="4" spans="2:18" x14ac:dyDescent="0.2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2:18" x14ac:dyDescent="0.25">
      <c r="B5" s="173" t="s">
        <v>2</v>
      </c>
      <c r="C5" s="174" t="s">
        <v>3</v>
      </c>
      <c r="D5" s="166" t="s">
        <v>4</v>
      </c>
      <c r="E5" s="166" t="s">
        <v>5</v>
      </c>
      <c r="F5" s="166" t="s">
        <v>6</v>
      </c>
      <c r="G5" s="175" t="s">
        <v>7</v>
      </c>
      <c r="H5" s="166" t="s">
        <v>8</v>
      </c>
      <c r="I5" s="164" t="s">
        <v>9</v>
      </c>
      <c r="J5" s="166" t="s">
        <v>10</v>
      </c>
      <c r="K5" s="166" t="s">
        <v>11</v>
      </c>
      <c r="L5" s="166" t="s">
        <v>12</v>
      </c>
      <c r="M5" s="168" t="s">
        <v>13</v>
      </c>
      <c r="N5" s="169"/>
    </row>
    <row r="6" spans="2:18" ht="33" customHeight="1" x14ac:dyDescent="0.25">
      <c r="B6" s="173"/>
      <c r="C6" s="174"/>
      <c r="D6" s="167"/>
      <c r="E6" s="167"/>
      <c r="F6" s="167"/>
      <c r="G6" s="176"/>
      <c r="H6" s="167"/>
      <c r="I6" s="165"/>
      <c r="J6" s="167"/>
      <c r="K6" s="167"/>
      <c r="L6" s="167"/>
      <c r="M6" s="18" t="s">
        <v>14</v>
      </c>
      <c r="N6" s="78" t="s">
        <v>15</v>
      </c>
    </row>
    <row r="7" spans="2:18" x14ac:dyDescent="0.25">
      <c r="B7" s="9" t="s">
        <v>16</v>
      </c>
      <c r="C7" s="16" t="s">
        <v>17</v>
      </c>
      <c r="D7" s="23">
        <f t="shared" ref="D7:M7" si="0">D8</f>
        <v>1786108776.7093999</v>
      </c>
      <c r="E7" s="25">
        <f t="shared" si="0"/>
        <v>21309066038.965595</v>
      </c>
      <c r="F7" s="23">
        <f t="shared" si="0"/>
        <v>502363457.58269984</v>
      </c>
      <c r="G7" s="24">
        <f t="shared" si="0"/>
        <v>55697023520.871796</v>
      </c>
      <c r="H7" s="23">
        <f t="shared" si="0"/>
        <v>22917876584.432362</v>
      </c>
      <c r="I7" s="70">
        <f t="shared" si="0"/>
        <v>37175760975.183189</v>
      </c>
      <c r="J7" s="65">
        <f t="shared" si="0"/>
        <v>2917013613.1487002</v>
      </c>
      <c r="K7" s="70">
        <f t="shared" si="0"/>
        <v>1466938591.102</v>
      </c>
      <c r="L7" s="65">
        <f t="shared" si="0"/>
        <v>4806068202.5488997</v>
      </c>
      <c r="M7" s="71">
        <f t="shared" si="0"/>
        <v>148578219760.54462</v>
      </c>
      <c r="N7" s="76">
        <f>+M7/$M$62</f>
        <v>0.77247085757872469</v>
      </c>
      <c r="Q7" s="7"/>
      <c r="R7" s="7"/>
    </row>
    <row r="8" spans="2:18" x14ac:dyDescent="0.25">
      <c r="B8" s="26" t="s">
        <v>18</v>
      </c>
      <c r="C8" s="48" t="s">
        <v>17</v>
      </c>
      <c r="D8" s="28">
        <f t="shared" ref="D8:L8" si="1">+D9</f>
        <v>1786108776.7093999</v>
      </c>
      <c r="E8" s="29">
        <f t="shared" si="1"/>
        <v>21309066038.965595</v>
      </c>
      <c r="F8" s="28">
        <f t="shared" si="1"/>
        <v>502363457.58269984</v>
      </c>
      <c r="G8" s="29">
        <f t="shared" si="1"/>
        <v>55697023520.871796</v>
      </c>
      <c r="H8" s="28">
        <f t="shared" si="1"/>
        <v>22917876584.432362</v>
      </c>
      <c r="I8" s="72">
        <f t="shared" si="1"/>
        <v>37175760975.183189</v>
      </c>
      <c r="J8" s="28">
        <f t="shared" si="1"/>
        <v>2917013613.1487002</v>
      </c>
      <c r="K8" s="72">
        <f t="shared" si="1"/>
        <v>1466938591.102</v>
      </c>
      <c r="L8" s="28">
        <f t="shared" si="1"/>
        <v>4806068202.5488997</v>
      </c>
      <c r="M8" s="40">
        <f>+M9</f>
        <v>148578219760.54462</v>
      </c>
      <c r="N8" s="76"/>
      <c r="Q8" s="7"/>
      <c r="R8" s="7"/>
    </row>
    <row r="9" spans="2:18" x14ac:dyDescent="0.25">
      <c r="B9" s="74" t="s">
        <v>19</v>
      </c>
      <c r="C9" s="73" t="s">
        <v>20</v>
      </c>
      <c r="D9" s="46">
        <v>1786108776.7093999</v>
      </c>
      <c r="E9" s="21">
        <v>21309066038.965595</v>
      </c>
      <c r="F9" s="39">
        <v>502363457.58269984</v>
      </c>
      <c r="G9" s="21">
        <v>55697023520.871796</v>
      </c>
      <c r="H9" s="38">
        <v>22917876584.432362</v>
      </c>
      <c r="I9" s="38">
        <v>37175760975.183189</v>
      </c>
      <c r="J9" s="38">
        <v>2917013613.1487002</v>
      </c>
      <c r="K9" s="38">
        <v>1466938591.102</v>
      </c>
      <c r="L9" s="38">
        <v>4806068202.5488997</v>
      </c>
      <c r="M9" s="39">
        <f>SUM(D9:L9)</f>
        <v>148578219760.54462</v>
      </c>
      <c r="N9" s="37"/>
      <c r="Q9" s="7"/>
      <c r="R9" s="7"/>
    </row>
    <row r="10" spans="2:18" x14ac:dyDescent="0.25">
      <c r="B10" s="2" t="s">
        <v>21</v>
      </c>
      <c r="C10" s="16" t="s">
        <v>17</v>
      </c>
      <c r="D10" s="23">
        <f>+D11+D13+D15+D17+D19+D21+D25</f>
        <v>0</v>
      </c>
      <c r="E10" s="25">
        <f>+E11+E13+E15+E17+E19+E21</f>
        <v>11177508.279999999</v>
      </c>
      <c r="F10" s="23">
        <f>+F11+F13+F15+F17+F19+F21+F25</f>
        <v>0</v>
      </c>
      <c r="G10" s="25">
        <f>+G11+G13+G15+G17+G19+G21+G25</f>
        <v>577889658.21239996</v>
      </c>
      <c r="H10" s="23">
        <f>+H11+H13+H15+H17+H19+H21</f>
        <v>185888378.18149999</v>
      </c>
      <c r="I10" s="24">
        <f>+I11+I13+I15+I17+I19+I21</f>
        <v>635241366.68610001</v>
      </c>
      <c r="J10" s="59">
        <f>+J11+J13+J15+J17+J19+J21</f>
        <v>107217420.82610001</v>
      </c>
      <c r="K10" s="24">
        <f>+K11+K13+K15+K17+K19+K21</f>
        <v>25839371.454699997</v>
      </c>
      <c r="L10" s="59">
        <f>+L11+L13+L15+L17+L19+L21</f>
        <v>169629075.50270003</v>
      </c>
      <c r="M10" s="60">
        <f>M11+M13+M15+M17+M19+M21+M25</f>
        <v>1712882779.1435003</v>
      </c>
      <c r="N10" s="77">
        <f>+M10/$M$62</f>
        <v>8.9054239004159614E-3</v>
      </c>
      <c r="O10" s="41"/>
      <c r="P10" s="13"/>
      <c r="Q10" s="7"/>
      <c r="R10" s="7"/>
    </row>
    <row r="11" spans="2:18" s="42" customFormat="1" hidden="1" x14ac:dyDescent="0.25">
      <c r="B11" s="30" t="s">
        <v>58</v>
      </c>
      <c r="C11" s="27" t="s">
        <v>17</v>
      </c>
      <c r="D11" s="31">
        <f>+D12</f>
        <v>0</v>
      </c>
      <c r="E11" s="32">
        <f>+E12</f>
        <v>0</v>
      </c>
      <c r="F11" s="31">
        <f>+F12</f>
        <v>0</v>
      </c>
      <c r="G11" s="32">
        <f t="shared" ref="G11:L11" si="2">+G12</f>
        <v>0</v>
      </c>
      <c r="H11" s="31">
        <f t="shared" si="2"/>
        <v>0</v>
      </c>
      <c r="I11" s="29">
        <f t="shared" si="2"/>
        <v>0</v>
      </c>
      <c r="J11" s="28">
        <f t="shared" si="2"/>
        <v>0</v>
      </c>
      <c r="K11" s="29">
        <f t="shared" si="2"/>
        <v>0</v>
      </c>
      <c r="L11" s="31">
        <f t="shared" si="2"/>
        <v>0</v>
      </c>
      <c r="M11" s="51">
        <f>+M12</f>
        <v>0</v>
      </c>
      <c r="N11" s="5"/>
      <c r="O11" s="93"/>
      <c r="Q11" s="43"/>
      <c r="R11" s="43"/>
    </row>
    <row r="12" spans="2:18" hidden="1" x14ac:dyDescent="0.25">
      <c r="B12" s="10" t="s">
        <v>22</v>
      </c>
      <c r="C12" s="15" t="s">
        <v>23</v>
      </c>
      <c r="D12" s="19">
        <v>0</v>
      </c>
      <c r="E12" s="19">
        <v>0</v>
      </c>
      <c r="F12" s="19"/>
      <c r="G12" s="20">
        <v>0</v>
      </c>
      <c r="H12" s="19">
        <v>0</v>
      </c>
      <c r="I12" s="20">
        <v>0</v>
      </c>
      <c r="J12" s="19">
        <v>0</v>
      </c>
      <c r="K12" s="20">
        <v>0</v>
      </c>
      <c r="L12" s="19">
        <v>0</v>
      </c>
      <c r="M12" s="44">
        <f>SUM(D12:L12)</f>
        <v>0</v>
      </c>
      <c r="N12" s="5"/>
      <c r="Q12" s="7"/>
      <c r="R12" s="7"/>
    </row>
    <row r="13" spans="2:18" hidden="1" x14ac:dyDescent="0.25">
      <c r="B13" s="30" t="s">
        <v>24</v>
      </c>
      <c r="C13" s="27" t="s">
        <v>17</v>
      </c>
      <c r="D13" s="31">
        <f>+D14</f>
        <v>0</v>
      </c>
      <c r="E13" s="32">
        <f>+E14</f>
        <v>0</v>
      </c>
      <c r="F13" s="31">
        <f>+F14</f>
        <v>0</v>
      </c>
      <c r="G13" s="32">
        <f>+G14</f>
        <v>0</v>
      </c>
      <c r="H13" s="31">
        <f t="shared" ref="H13:L13" si="3">+H14</f>
        <v>0</v>
      </c>
      <c r="I13" s="32">
        <f t="shared" si="3"/>
        <v>0</v>
      </c>
      <c r="J13" s="31">
        <f t="shared" si="3"/>
        <v>0</v>
      </c>
      <c r="K13" s="32">
        <f t="shared" si="3"/>
        <v>0</v>
      </c>
      <c r="L13" s="31">
        <f t="shared" si="3"/>
        <v>0</v>
      </c>
      <c r="M13" s="51">
        <f>+M14</f>
        <v>0</v>
      </c>
      <c r="N13" s="5"/>
      <c r="Q13" s="7"/>
      <c r="R13" s="7"/>
    </row>
    <row r="14" spans="2:18" hidden="1" x14ac:dyDescent="0.25">
      <c r="B14" s="10" t="s">
        <v>22</v>
      </c>
      <c r="C14" s="15" t="s">
        <v>25</v>
      </c>
      <c r="D14" s="19">
        <v>0</v>
      </c>
      <c r="E14" s="20">
        <v>0</v>
      </c>
      <c r="F14" s="19">
        <v>0</v>
      </c>
      <c r="G14" s="20">
        <v>0</v>
      </c>
      <c r="H14" s="19">
        <v>0</v>
      </c>
      <c r="I14" s="20">
        <v>0</v>
      </c>
      <c r="J14" s="19">
        <v>0</v>
      </c>
      <c r="K14" s="19">
        <v>0</v>
      </c>
      <c r="L14" s="19">
        <v>0</v>
      </c>
      <c r="M14" s="52">
        <f>SUM(D14:L14)</f>
        <v>0</v>
      </c>
      <c r="N14" s="5"/>
      <c r="Q14" s="7"/>
      <c r="R14" s="7"/>
    </row>
    <row r="15" spans="2:18" x14ac:dyDescent="0.25">
      <c r="B15" s="30" t="s">
        <v>26</v>
      </c>
      <c r="C15" s="27" t="s">
        <v>17</v>
      </c>
      <c r="D15" s="31">
        <f>+D16</f>
        <v>0</v>
      </c>
      <c r="E15" s="32">
        <f>+E16</f>
        <v>11177508.279999999</v>
      </c>
      <c r="F15" s="31">
        <f>+F16</f>
        <v>0</v>
      </c>
      <c r="G15" s="66">
        <f t="shared" ref="G15:K15" si="4">+G16</f>
        <v>75338785.285999998</v>
      </c>
      <c r="H15" s="45">
        <f t="shared" si="4"/>
        <v>185888378.18149999</v>
      </c>
      <c r="I15" s="32">
        <f t="shared" si="4"/>
        <v>635241366.68610001</v>
      </c>
      <c r="J15" s="31">
        <f>J16</f>
        <v>0</v>
      </c>
      <c r="K15" s="32">
        <f t="shared" si="4"/>
        <v>25839371.454699997</v>
      </c>
      <c r="L15" s="31">
        <f>L16</f>
        <v>169629075.50270003</v>
      </c>
      <c r="M15" s="51">
        <f>+M16</f>
        <v>1103114485.391</v>
      </c>
      <c r="N15" s="3"/>
      <c r="Q15" s="7"/>
      <c r="R15" s="7"/>
    </row>
    <row r="16" spans="2:18" x14ac:dyDescent="0.25">
      <c r="B16" s="10" t="s">
        <v>22</v>
      </c>
      <c r="C16" s="15" t="s">
        <v>23</v>
      </c>
      <c r="D16" s="19">
        <v>0</v>
      </c>
      <c r="E16" s="21">
        <v>11177508.279999999</v>
      </c>
      <c r="F16" s="19">
        <v>0</v>
      </c>
      <c r="G16" s="57">
        <v>75338785.285999998</v>
      </c>
      <c r="H16" s="57">
        <v>185888378.18149999</v>
      </c>
      <c r="I16" s="57">
        <v>635241366.68610001</v>
      </c>
      <c r="J16" s="19">
        <v>0</v>
      </c>
      <c r="K16" s="21">
        <v>25839371.454699997</v>
      </c>
      <c r="L16" s="22">
        <v>169629075.50270003</v>
      </c>
      <c r="M16" s="50">
        <f>SUM(D16:L16)</f>
        <v>1103114485.391</v>
      </c>
      <c r="N16" s="5"/>
      <c r="Q16" s="7"/>
      <c r="R16" s="7"/>
    </row>
    <row r="17" spans="2:18" x14ac:dyDescent="0.25">
      <c r="B17" s="30" t="s">
        <v>57</v>
      </c>
      <c r="C17" s="27" t="s">
        <v>17</v>
      </c>
      <c r="D17" s="31">
        <f>+D18</f>
        <v>0</v>
      </c>
      <c r="E17" s="32">
        <f>+E18</f>
        <v>0</v>
      </c>
      <c r="F17" s="31">
        <f>+F18</f>
        <v>0</v>
      </c>
      <c r="G17" s="66">
        <f t="shared" ref="G17:L17" si="5">+G18</f>
        <v>0</v>
      </c>
      <c r="H17" s="45">
        <f t="shared" si="5"/>
        <v>0</v>
      </c>
      <c r="I17" s="32">
        <f t="shared" si="5"/>
        <v>0</v>
      </c>
      <c r="J17" s="31">
        <f t="shared" si="5"/>
        <v>0</v>
      </c>
      <c r="K17" s="32">
        <f t="shared" si="5"/>
        <v>0</v>
      </c>
      <c r="L17" s="31">
        <f t="shared" si="5"/>
        <v>0</v>
      </c>
      <c r="M17" s="51">
        <f>+M18</f>
        <v>0</v>
      </c>
      <c r="N17" s="3"/>
    </row>
    <row r="18" spans="2:18" x14ac:dyDescent="0.25">
      <c r="B18" s="10" t="s">
        <v>22</v>
      </c>
      <c r="C18" s="15" t="s">
        <v>25</v>
      </c>
      <c r="D18" s="19">
        <v>0</v>
      </c>
      <c r="E18" s="19">
        <v>0</v>
      </c>
      <c r="F18" s="19">
        <v>0</v>
      </c>
      <c r="G18" s="58">
        <v>0</v>
      </c>
      <c r="H18" s="44">
        <v>0</v>
      </c>
      <c r="I18" s="20">
        <v>0</v>
      </c>
      <c r="J18" s="19">
        <v>0</v>
      </c>
      <c r="K18" s="20">
        <v>0</v>
      </c>
      <c r="L18" s="19">
        <v>0</v>
      </c>
      <c r="M18" s="52">
        <f>SUM(D18:L18)</f>
        <v>0</v>
      </c>
      <c r="N18" s="5"/>
    </row>
    <row r="19" spans="2:18" x14ac:dyDescent="0.25">
      <c r="B19" s="30" t="s">
        <v>28</v>
      </c>
      <c r="C19" s="27" t="s">
        <v>17</v>
      </c>
      <c r="D19" s="31">
        <f>+D20</f>
        <v>0</v>
      </c>
      <c r="E19" s="32">
        <f>+E20</f>
        <v>0</v>
      </c>
      <c r="F19" s="31">
        <f>+F20</f>
        <v>0</v>
      </c>
      <c r="G19" s="66">
        <f>+G20</f>
        <v>485481167.54589999</v>
      </c>
      <c r="H19" s="45">
        <f t="shared" ref="H19:L19" si="6">+H20</f>
        <v>0</v>
      </c>
      <c r="I19" s="32">
        <f t="shared" si="6"/>
        <v>0</v>
      </c>
      <c r="J19" s="31">
        <f t="shared" si="6"/>
        <v>0</v>
      </c>
      <c r="K19" s="32">
        <f t="shared" si="6"/>
        <v>0</v>
      </c>
      <c r="L19" s="31">
        <f t="shared" si="6"/>
        <v>0</v>
      </c>
      <c r="M19" s="51">
        <f>+M20</f>
        <v>485481167.54589999</v>
      </c>
      <c r="N19" s="3"/>
      <c r="R19" s="7"/>
    </row>
    <row r="20" spans="2:18" x14ac:dyDescent="0.25">
      <c r="B20" s="10" t="s">
        <v>22</v>
      </c>
      <c r="C20" s="15" t="s">
        <v>23</v>
      </c>
      <c r="D20" s="19">
        <v>0</v>
      </c>
      <c r="E20" s="19">
        <v>0</v>
      </c>
      <c r="F20" s="19">
        <v>0</v>
      </c>
      <c r="G20" s="58">
        <v>485481167.54589999</v>
      </c>
      <c r="H20" s="44">
        <v>0</v>
      </c>
      <c r="I20" s="58">
        <v>0</v>
      </c>
      <c r="J20" s="19">
        <v>0</v>
      </c>
      <c r="K20" s="20">
        <v>0</v>
      </c>
      <c r="L20" s="19">
        <v>0</v>
      </c>
      <c r="M20" s="50">
        <f>SUM(D20:L20)</f>
        <v>485481167.54589999</v>
      </c>
      <c r="N20" s="5"/>
      <c r="O20" s="13"/>
    </row>
    <row r="21" spans="2:18" x14ac:dyDescent="0.25">
      <c r="B21" s="30" t="s">
        <v>29</v>
      </c>
      <c r="C21" s="27" t="s">
        <v>17</v>
      </c>
      <c r="D21" s="31">
        <v>0</v>
      </c>
      <c r="E21" s="32">
        <f>E22</f>
        <v>0</v>
      </c>
      <c r="F21" s="31">
        <f>+F22</f>
        <v>0</v>
      </c>
      <c r="G21" s="66">
        <v>0</v>
      </c>
      <c r="H21" s="45">
        <v>0</v>
      </c>
      <c r="I21" s="32">
        <v>0</v>
      </c>
      <c r="J21" s="31">
        <f>+J22</f>
        <v>107217420.82610001</v>
      </c>
      <c r="K21" s="32">
        <f>K22</f>
        <v>0</v>
      </c>
      <c r="L21" s="31">
        <v>0</v>
      </c>
      <c r="M21" s="51">
        <f>M22</f>
        <v>107217420.82610001</v>
      </c>
      <c r="N21" s="3"/>
      <c r="P21" s="13"/>
    </row>
    <row r="22" spans="2:18" x14ac:dyDescent="0.25">
      <c r="B22" s="10" t="s">
        <v>22</v>
      </c>
      <c r="C22" s="15" t="s">
        <v>23</v>
      </c>
      <c r="D22" s="19">
        <v>0</v>
      </c>
      <c r="E22" s="19">
        <v>0</v>
      </c>
      <c r="F22" s="19">
        <v>0</v>
      </c>
      <c r="G22" s="58">
        <v>0</v>
      </c>
      <c r="H22" s="44">
        <v>0</v>
      </c>
      <c r="I22" s="58">
        <v>0</v>
      </c>
      <c r="J22" s="58">
        <v>107217420.82610001</v>
      </c>
      <c r="K22" s="20">
        <v>0</v>
      </c>
      <c r="L22" s="19">
        <v>0</v>
      </c>
      <c r="M22" s="50">
        <f>SUM(D22:L22)</f>
        <v>107217420.82610001</v>
      </c>
      <c r="N22" s="5"/>
    </row>
    <row r="23" spans="2:18" ht="15" hidden="1" customHeight="1" x14ac:dyDescent="0.25">
      <c r="B23" s="12" t="s">
        <v>30</v>
      </c>
      <c r="C23" s="15" t="s">
        <v>17</v>
      </c>
      <c r="D23" s="3"/>
      <c r="E23" s="20"/>
      <c r="F23" s="19"/>
      <c r="G23" s="20"/>
      <c r="H23" s="19"/>
      <c r="I23" s="20"/>
      <c r="J23" s="19"/>
      <c r="K23" s="20"/>
      <c r="L23" s="19"/>
      <c r="M23" s="51">
        <f>+M24</f>
        <v>0</v>
      </c>
      <c r="N23" s="3"/>
      <c r="P23" s="13"/>
    </row>
    <row r="24" spans="2:18" ht="15" hidden="1" customHeight="1" x14ac:dyDescent="0.25">
      <c r="B24" s="10" t="s">
        <v>22</v>
      </c>
      <c r="C24" s="15" t="s">
        <v>23</v>
      </c>
      <c r="D24" s="3"/>
      <c r="E24" s="20"/>
      <c r="F24" s="19"/>
      <c r="G24" s="20"/>
      <c r="H24" s="19"/>
      <c r="I24" s="20"/>
      <c r="J24" s="19"/>
      <c r="K24" s="20"/>
      <c r="L24" s="19"/>
      <c r="M24" s="52"/>
      <c r="N24" s="5"/>
    </row>
    <row r="25" spans="2:18" s="42" customFormat="1" ht="15" customHeight="1" x14ac:dyDescent="0.25">
      <c r="B25" s="30" t="s">
        <v>24</v>
      </c>
      <c r="C25" s="27" t="s">
        <v>17</v>
      </c>
      <c r="D25" s="31">
        <f>+D26</f>
        <v>0</v>
      </c>
      <c r="E25" s="31">
        <f t="shared" ref="E25:F25" si="7">+E26</f>
        <v>0</v>
      </c>
      <c r="F25" s="31">
        <f t="shared" si="7"/>
        <v>0</v>
      </c>
      <c r="G25" s="32">
        <f>+G26</f>
        <v>17069705.3805</v>
      </c>
      <c r="H25" s="31">
        <f t="shared" ref="H25:L25" si="8">+H26</f>
        <v>0</v>
      </c>
      <c r="I25" s="31">
        <f t="shared" si="8"/>
        <v>0</v>
      </c>
      <c r="J25" s="31">
        <f t="shared" si="8"/>
        <v>0</v>
      </c>
      <c r="K25" s="31">
        <f t="shared" si="8"/>
        <v>0</v>
      </c>
      <c r="L25" s="31">
        <f t="shared" si="8"/>
        <v>0</v>
      </c>
      <c r="M25" s="51">
        <f>+M26</f>
        <v>17069705.3805</v>
      </c>
      <c r="N25" s="5"/>
    </row>
    <row r="26" spans="2:18" ht="15" customHeight="1" x14ac:dyDescent="0.25">
      <c r="B26" s="10" t="s">
        <v>22</v>
      </c>
      <c r="C26" s="15" t="s">
        <v>23</v>
      </c>
      <c r="D26" s="19">
        <v>0</v>
      </c>
      <c r="E26" s="19">
        <v>0</v>
      </c>
      <c r="F26" s="19">
        <v>0</v>
      </c>
      <c r="G26" s="20">
        <v>17069705.3805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f>SUM(D26:L26)</f>
        <v>17069705.3805</v>
      </c>
      <c r="N26" s="5"/>
    </row>
    <row r="27" spans="2:18" ht="15" hidden="1" customHeight="1" x14ac:dyDescent="0.25">
      <c r="B27" s="11" t="s">
        <v>27</v>
      </c>
      <c r="C27" s="15" t="s">
        <v>17</v>
      </c>
      <c r="D27" s="3"/>
      <c r="E27" s="20"/>
      <c r="F27" s="19"/>
      <c r="G27" s="20"/>
      <c r="H27" s="19"/>
      <c r="I27" s="20"/>
      <c r="J27" s="19"/>
      <c r="K27" s="20"/>
      <c r="L27" s="19"/>
      <c r="M27" s="51">
        <f>+M28</f>
        <v>0</v>
      </c>
      <c r="N27" s="3"/>
    </row>
    <row r="28" spans="2:18" ht="15" hidden="1" customHeight="1" x14ac:dyDescent="0.25">
      <c r="B28" s="10" t="s">
        <v>22</v>
      </c>
      <c r="C28" s="15" t="s">
        <v>23</v>
      </c>
      <c r="D28" s="3"/>
      <c r="E28" s="20"/>
      <c r="F28" s="19"/>
      <c r="G28" s="20"/>
      <c r="H28" s="19"/>
      <c r="I28" s="20"/>
      <c r="J28" s="19"/>
      <c r="K28" s="20"/>
      <c r="L28" s="19"/>
      <c r="M28" s="50"/>
      <c r="N28" s="5"/>
    </row>
    <row r="29" spans="2:18" x14ac:dyDescent="0.25">
      <c r="B29" s="2" t="s">
        <v>32</v>
      </c>
      <c r="C29" s="16" t="s">
        <v>17</v>
      </c>
      <c r="D29" s="23">
        <f t="shared" ref="D29:L29" si="9">+D30+D32+D34</f>
        <v>0</v>
      </c>
      <c r="E29" s="25">
        <f t="shared" si="9"/>
        <v>3344126665.9838004</v>
      </c>
      <c r="F29" s="23">
        <f t="shared" si="9"/>
        <v>38934859.636299998</v>
      </c>
      <c r="G29" s="25">
        <f t="shared" si="9"/>
        <v>3098605000.7586002</v>
      </c>
      <c r="H29" s="65">
        <f t="shared" si="9"/>
        <v>1068407976.9595001</v>
      </c>
      <c r="I29" s="25">
        <f t="shared" si="9"/>
        <v>3433845905.5711994</v>
      </c>
      <c r="J29" s="65">
        <f t="shared" si="9"/>
        <v>235366347.11830002</v>
      </c>
      <c r="K29" s="25">
        <f t="shared" si="9"/>
        <v>121601464.69410002</v>
      </c>
      <c r="L29" s="65">
        <f t="shared" si="9"/>
        <v>637036772.78740001</v>
      </c>
      <c r="M29" s="17">
        <f>+M30+M34+M32</f>
        <v>11977924993.509199</v>
      </c>
      <c r="N29" s="4">
        <f>+M29/$M$62</f>
        <v>6.2274255315897559E-2</v>
      </c>
      <c r="O29" s="13"/>
    </row>
    <row r="30" spans="2:18" x14ac:dyDescent="0.25">
      <c r="B30" s="33" t="s">
        <v>33</v>
      </c>
      <c r="C30" s="27" t="s">
        <v>17</v>
      </c>
      <c r="D30" s="31">
        <f>+D31</f>
        <v>0</v>
      </c>
      <c r="E30" s="32">
        <f>+E31</f>
        <v>483844188.7299</v>
      </c>
      <c r="F30" s="31">
        <f>+F31</f>
        <v>0</v>
      </c>
      <c r="G30" s="32">
        <f t="shared" ref="G30:L30" si="10">+G31</f>
        <v>1063698567.4379004</v>
      </c>
      <c r="H30" s="61">
        <f t="shared" si="10"/>
        <v>486584025.08730006</v>
      </c>
      <c r="I30" s="29">
        <f>+I31</f>
        <v>1291628666.6066999</v>
      </c>
      <c r="J30" s="61">
        <f>+J31</f>
        <v>12709058.7141</v>
      </c>
      <c r="K30" s="29">
        <f t="shared" si="10"/>
        <v>90465607.565100014</v>
      </c>
      <c r="L30" s="61">
        <f t="shared" si="10"/>
        <v>175305100.27260002</v>
      </c>
      <c r="M30" s="51">
        <f>+M31</f>
        <v>3604235214.4136004</v>
      </c>
      <c r="N30" s="3"/>
    </row>
    <row r="31" spans="2:18" x14ac:dyDescent="0.25">
      <c r="B31" s="10" t="s">
        <v>34</v>
      </c>
      <c r="C31" s="15" t="s">
        <v>35</v>
      </c>
      <c r="D31" s="19">
        <v>0</v>
      </c>
      <c r="E31" s="21">
        <v>483844188.7299</v>
      </c>
      <c r="F31" s="19">
        <v>0</v>
      </c>
      <c r="G31" s="21">
        <v>1063698567.4379004</v>
      </c>
      <c r="H31" s="62">
        <v>486584025.08730006</v>
      </c>
      <c r="I31" s="21">
        <v>1291628666.6066999</v>
      </c>
      <c r="J31" s="62">
        <v>12709058.7141</v>
      </c>
      <c r="K31" s="21">
        <v>90465607.565100014</v>
      </c>
      <c r="L31" s="62">
        <v>175305100.27260002</v>
      </c>
      <c r="M31" s="44">
        <f>SUM(D31:L31)</f>
        <v>3604235214.4136004</v>
      </c>
      <c r="N31" s="5"/>
    </row>
    <row r="32" spans="2:18" x14ac:dyDescent="0.25">
      <c r="B32" s="30" t="s">
        <v>36</v>
      </c>
      <c r="C32" s="27" t="s">
        <v>17</v>
      </c>
      <c r="D32" s="31">
        <f>+D33</f>
        <v>0</v>
      </c>
      <c r="E32" s="32">
        <f>+E33</f>
        <v>2413891864.4611006</v>
      </c>
      <c r="F32" s="31">
        <f>+F33</f>
        <v>0</v>
      </c>
      <c r="G32" s="32">
        <f t="shared" ref="G32:L32" si="11">+G33</f>
        <v>2034906433.3206999</v>
      </c>
      <c r="H32" s="63">
        <f t="shared" si="11"/>
        <v>481543284.81719995</v>
      </c>
      <c r="I32" s="32">
        <f>+I33</f>
        <v>1691106589.3805995</v>
      </c>
      <c r="J32" s="63">
        <f>+J33</f>
        <v>107541540.06150001</v>
      </c>
      <c r="K32" s="32">
        <f t="shared" si="11"/>
        <v>15103832.311099999</v>
      </c>
      <c r="L32" s="63">
        <f t="shared" si="11"/>
        <v>447989936.95659995</v>
      </c>
      <c r="M32" s="51">
        <f>+M33</f>
        <v>7192083481.3087988</v>
      </c>
      <c r="N32" s="5"/>
    </row>
    <row r="33" spans="2:16" ht="15" customHeight="1" x14ac:dyDescent="0.25">
      <c r="B33" s="10" t="s">
        <v>34</v>
      </c>
      <c r="C33" s="15" t="s">
        <v>37</v>
      </c>
      <c r="D33" s="19">
        <v>0</v>
      </c>
      <c r="E33" s="21">
        <v>2413891864.4611006</v>
      </c>
      <c r="F33" s="19">
        <v>0</v>
      </c>
      <c r="G33" s="21">
        <v>2034906433.3206999</v>
      </c>
      <c r="H33" s="62">
        <v>481543284.81719995</v>
      </c>
      <c r="I33" s="21">
        <v>1691106589.3805995</v>
      </c>
      <c r="J33" s="62">
        <v>107541540.06150001</v>
      </c>
      <c r="K33" s="21">
        <v>15103832.311099999</v>
      </c>
      <c r="L33" s="62">
        <v>447989936.95659995</v>
      </c>
      <c r="M33" s="50">
        <f>SUM(D33:L33)</f>
        <v>7192083481.3087988</v>
      </c>
      <c r="N33" s="5"/>
    </row>
    <row r="34" spans="2:16" x14ac:dyDescent="0.25">
      <c r="B34" s="33" t="s">
        <v>55</v>
      </c>
      <c r="C34" s="27" t="s">
        <v>17</v>
      </c>
      <c r="D34" s="31">
        <f>+D35</f>
        <v>0</v>
      </c>
      <c r="E34" s="32">
        <f>+E35</f>
        <v>446390612.79280001</v>
      </c>
      <c r="F34" s="31">
        <f>+F35</f>
        <v>38934859.636299998</v>
      </c>
      <c r="G34" s="19">
        <f t="shared" ref="G34:L34" si="12">+G35</f>
        <v>0</v>
      </c>
      <c r="H34" s="63">
        <f t="shared" si="12"/>
        <v>100280667.05500001</v>
      </c>
      <c r="I34" s="32">
        <f>+I35</f>
        <v>451110649.58390003</v>
      </c>
      <c r="J34" s="63">
        <f>+J35</f>
        <v>115115748.34269999</v>
      </c>
      <c r="K34" s="32">
        <f t="shared" si="12"/>
        <v>16032024.8179</v>
      </c>
      <c r="L34" s="63">
        <f t="shared" si="12"/>
        <v>13741735.5582</v>
      </c>
      <c r="M34" s="51">
        <f>+M35</f>
        <v>1181606297.7867999</v>
      </c>
      <c r="N34" s="3"/>
    </row>
    <row r="35" spans="2:16" x14ac:dyDescent="0.25">
      <c r="B35" s="10" t="s">
        <v>34</v>
      </c>
      <c r="C35" s="15" t="s">
        <v>38</v>
      </c>
      <c r="D35" s="19">
        <v>0</v>
      </c>
      <c r="E35" s="21">
        <v>446390612.79280001</v>
      </c>
      <c r="F35" s="19">
        <v>38934859.636299998</v>
      </c>
      <c r="G35" s="19">
        <v>0</v>
      </c>
      <c r="H35" s="64">
        <v>100280667.05500001</v>
      </c>
      <c r="I35" s="21">
        <v>451110649.58390003</v>
      </c>
      <c r="J35" s="62">
        <v>115115748.34269999</v>
      </c>
      <c r="K35" s="21">
        <v>16032024.8179</v>
      </c>
      <c r="L35" s="64">
        <v>13741735.5582</v>
      </c>
      <c r="M35" s="50">
        <f>SUM(D35:L35)</f>
        <v>1181606297.7867999</v>
      </c>
      <c r="N35" s="5"/>
      <c r="P35" s="8"/>
    </row>
    <row r="36" spans="2:16" x14ac:dyDescent="0.25">
      <c r="B36" s="2" t="s">
        <v>39</v>
      </c>
      <c r="C36" s="16" t="s">
        <v>17</v>
      </c>
      <c r="D36" s="25">
        <f>+D53+D55+D37+D39+D43+D47+D49+D45+D41+D51+D57</f>
        <v>166979991.67089999</v>
      </c>
      <c r="E36" s="25">
        <f t="shared" ref="E36:L36" si="13">+E53+E55+E37+E39+E43+E47+E49+E45+E41+E51+E57</f>
        <v>7739173149.7299004</v>
      </c>
      <c r="F36" s="25">
        <f t="shared" si="13"/>
        <v>149183331.95190001</v>
      </c>
      <c r="G36" s="25">
        <f t="shared" si="13"/>
        <v>9967456615.4486008</v>
      </c>
      <c r="H36" s="25">
        <f t="shared" si="13"/>
        <v>4610524729.3205004</v>
      </c>
      <c r="I36" s="23">
        <f t="shared" si="13"/>
        <v>5366365776.2167006</v>
      </c>
      <c r="J36" s="96">
        <f t="shared" si="13"/>
        <v>0</v>
      </c>
      <c r="K36" s="23">
        <f t="shared" si="13"/>
        <v>0</v>
      </c>
      <c r="L36" s="95">
        <f t="shared" si="13"/>
        <v>1589370715.4233999</v>
      </c>
      <c r="M36" s="17">
        <f>+M37+M39+M43+M47+M49+M45+M51+M53+M55+M41+M57</f>
        <v>29589054309.761898</v>
      </c>
      <c r="N36" s="76">
        <f>+M36/$M$62</f>
        <v>0.1538360211506242</v>
      </c>
      <c r="O36" s="94"/>
      <c r="P36" s="8"/>
    </row>
    <row r="37" spans="2:16" ht="17.25" customHeight="1" x14ac:dyDescent="0.25">
      <c r="B37" s="33" t="s">
        <v>40</v>
      </c>
      <c r="C37" s="27" t="s">
        <v>17</v>
      </c>
      <c r="D37" s="28">
        <f>+D38</f>
        <v>0</v>
      </c>
      <c r="E37" s="32">
        <f>+E38</f>
        <v>3213322086.0697999</v>
      </c>
      <c r="F37" s="61">
        <f>+F38</f>
        <v>0</v>
      </c>
      <c r="G37" s="32">
        <f t="shared" ref="G37:L37" si="14">+G38</f>
        <v>3505952227.5906997</v>
      </c>
      <c r="H37" s="61">
        <f t="shared" si="14"/>
        <v>1831431529.2351999</v>
      </c>
      <c r="I37" s="29">
        <f t="shared" si="14"/>
        <v>2385449892.7498002</v>
      </c>
      <c r="J37" s="31">
        <f t="shared" si="14"/>
        <v>0</v>
      </c>
      <c r="K37" s="32">
        <f t="shared" si="14"/>
        <v>0</v>
      </c>
      <c r="L37" s="61">
        <f t="shared" si="14"/>
        <v>873683295.11559999</v>
      </c>
      <c r="M37" s="51">
        <f>+M38</f>
        <v>11809839030.761101</v>
      </c>
      <c r="N37" s="14"/>
    </row>
    <row r="38" spans="2:16" x14ac:dyDescent="0.25">
      <c r="B38" s="10" t="s">
        <v>41</v>
      </c>
      <c r="C38" s="15" t="s">
        <v>42</v>
      </c>
      <c r="D38" s="19">
        <v>0</v>
      </c>
      <c r="E38" s="21">
        <v>3213322086.0697999</v>
      </c>
      <c r="F38" s="67">
        <v>0</v>
      </c>
      <c r="G38" s="21">
        <v>3505952227.5906997</v>
      </c>
      <c r="H38" s="62">
        <v>1831431529.2351999</v>
      </c>
      <c r="I38" s="21">
        <v>2385449892.7498002</v>
      </c>
      <c r="J38" s="19">
        <v>0</v>
      </c>
      <c r="K38" s="20">
        <v>0</v>
      </c>
      <c r="L38" s="62">
        <v>873683295.11559999</v>
      </c>
      <c r="M38" s="50">
        <f>SUM(D38:L38)</f>
        <v>11809839030.761101</v>
      </c>
      <c r="N38" s="5"/>
      <c r="P38" s="8"/>
    </row>
    <row r="39" spans="2:16" x14ac:dyDescent="0.25">
      <c r="B39" s="33" t="s">
        <v>43</v>
      </c>
      <c r="C39" s="27"/>
      <c r="D39" s="31">
        <f>+D40</f>
        <v>0</v>
      </c>
      <c r="E39" s="32">
        <f>+E40</f>
        <v>2855252055.3744001</v>
      </c>
      <c r="F39" s="63">
        <f>+F40</f>
        <v>0</v>
      </c>
      <c r="G39" s="32">
        <f t="shared" ref="G39:L39" si="15">+G40</f>
        <v>1222094222.2934</v>
      </c>
      <c r="H39" s="63">
        <f t="shared" si="15"/>
        <v>1222094222.2934999</v>
      </c>
      <c r="I39" s="32">
        <f t="shared" si="15"/>
        <v>1172477196.8683</v>
      </c>
      <c r="J39" s="31">
        <f t="shared" si="15"/>
        <v>0</v>
      </c>
      <c r="K39" s="32">
        <f t="shared" si="15"/>
        <v>0</v>
      </c>
      <c r="L39" s="63">
        <f t="shared" si="15"/>
        <v>267443099.6067</v>
      </c>
      <c r="M39" s="51">
        <f>+M40</f>
        <v>6739360796.4362993</v>
      </c>
      <c r="N39" s="5"/>
      <c r="P39" s="8"/>
    </row>
    <row r="40" spans="2:16" x14ac:dyDescent="0.25">
      <c r="B40" s="10" t="s">
        <v>41</v>
      </c>
      <c r="C40" s="15" t="s">
        <v>42</v>
      </c>
      <c r="D40" s="19">
        <v>0</v>
      </c>
      <c r="E40" s="21">
        <v>2855252055.3744001</v>
      </c>
      <c r="F40" s="67">
        <v>0</v>
      </c>
      <c r="G40" s="21">
        <v>1222094222.2934</v>
      </c>
      <c r="H40" s="62">
        <v>1222094222.2934999</v>
      </c>
      <c r="I40" s="21">
        <v>1172477196.8683</v>
      </c>
      <c r="J40" s="19">
        <v>0</v>
      </c>
      <c r="K40" s="20">
        <v>0</v>
      </c>
      <c r="L40" s="67">
        <v>267443099.6067</v>
      </c>
      <c r="M40" s="50">
        <f>SUM(D40:L40)</f>
        <v>6739360796.4362993</v>
      </c>
      <c r="N40" s="5"/>
      <c r="P40" s="8"/>
    </row>
    <row r="41" spans="2:16" x14ac:dyDescent="0.25">
      <c r="B41" s="33" t="s">
        <v>65</v>
      </c>
      <c r="C41" s="15"/>
      <c r="D41" s="31">
        <v>0</v>
      </c>
      <c r="E41" s="32">
        <f>+E42</f>
        <v>942980673.21070004</v>
      </c>
      <c r="F41" s="63">
        <v>0</v>
      </c>
      <c r="G41" s="79">
        <f>+G42</f>
        <v>1386736284.1334</v>
      </c>
      <c r="H41" s="80">
        <f>+H42</f>
        <v>545874870.88629997</v>
      </c>
      <c r="I41" s="79">
        <f>+I42</f>
        <v>956515214.82309985</v>
      </c>
      <c r="J41" s="31">
        <v>0</v>
      </c>
      <c r="K41" s="32">
        <v>0</v>
      </c>
      <c r="L41" s="63">
        <f>+L42</f>
        <v>277347256.82669997</v>
      </c>
      <c r="M41" s="56">
        <f>+M42</f>
        <v>4109454299.8802004</v>
      </c>
      <c r="N41" s="5"/>
      <c r="P41" s="8"/>
    </row>
    <row r="42" spans="2:16" x14ac:dyDescent="0.25">
      <c r="B42" s="10" t="s">
        <v>41</v>
      </c>
      <c r="C42" s="15" t="s">
        <v>42</v>
      </c>
      <c r="D42" s="19">
        <v>0</v>
      </c>
      <c r="E42" s="21">
        <v>942980673.21070004</v>
      </c>
      <c r="F42" s="67">
        <v>0</v>
      </c>
      <c r="G42" s="21">
        <v>1386736284.1334</v>
      </c>
      <c r="H42" s="62">
        <v>545874870.88629997</v>
      </c>
      <c r="I42" s="21">
        <v>956515214.82309985</v>
      </c>
      <c r="J42" s="19">
        <v>0</v>
      </c>
      <c r="K42" s="20">
        <v>0</v>
      </c>
      <c r="L42" s="67">
        <v>277347256.82669997</v>
      </c>
      <c r="M42" s="50">
        <f>SUM(D42:L42)</f>
        <v>4109454299.8802004</v>
      </c>
      <c r="N42" s="5"/>
      <c r="P42" s="8"/>
    </row>
    <row r="43" spans="2:16" ht="15" customHeight="1" x14ac:dyDescent="0.25">
      <c r="B43" s="33" t="s">
        <v>44</v>
      </c>
      <c r="C43" s="27" t="s">
        <v>17</v>
      </c>
      <c r="D43" s="31">
        <f>+D44</f>
        <v>0</v>
      </c>
      <c r="E43" s="32">
        <f>+E44</f>
        <v>0</v>
      </c>
      <c r="F43" s="63">
        <f>+F44</f>
        <v>0</v>
      </c>
      <c r="G43" s="32">
        <f t="shared" ref="G43:L45" si="16">+G44</f>
        <v>0</v>
      </c>
      <c r="H43" s="63">
        <f t="shared" si="16"/>
        <v>133406824.79080001</v>
      </c>
      <c r="I43" s="32">
        <f t="shared" si="16"/>
        <v>0</v>
      </c>
      <c r="J43" s="31">
        <f t="shared" si="16"/>
        <v>0</v>
      </c>
      <c r="K43" s="32">
        <f t="shared" si="16"/>
        <v>0</v>
      </c>
      <c r="L43" s="63">
        <f t="shared" si="16"/>
        <v>170897063.87439999</v>
      </c>
      <c r="M43" s="51">
        <f>+M44</f>
        <v>304303888.6652</v>
      </c>
      <c r="N43" s="3"/>
    </row>
    <row r="44" spans="2:16" ht="17.25" customHeight="1" x14ac:dyDescent="0.25">
      <c r="B44" s="10" t="s">
        <v>45</v>
      </c>
      <c r="C44" s="15" t="s">
        <v>42</v>
      </c>
      <c r="D44" s="19">
        <v>0</v>
      </c>
      <c r="E44" s="20">
        <v>0</v>
      </c>
      <c r="F44" s="67">
        <v>0</v>
      </c>
      <c r="G44" s="20">
        <v>0</v>
      </c>
      <c r="H44" s="62">
        <v>133406824.79080001</v>
      </c>
      <c r="I44" s="20">
        <v>0</v>
      </c>
      <c r="J44" s="19">
        <v>0</v>
      </c>
      <c r="K44" s="20">
        <v>0</v>
      </c>
      <c r="L44" s="62">
        <v>170897063.87439999</v>
      </c>
      <c r="M44" s="50">
        <f>SUM(D44:L44)</f>
        <v>304303888.6652</v>
      </c>
      <c r="N44" s="5"/>
    </row>
    <row r="45" spans="2:16" ht="15" customHeight="1" x14ac:dyDescent="0.25">
      <c r="B45" s="33" t="s">
        <v>46</v>
      </c>
      <c r="C45" s="27" t="s">
        <v>17</v>
      </c>
      <c r="D45" s="31">
        <f>+D46</f>
        <v>110820474.0957</v>
      </c>
      <c r="E45" s="32">
        <f>+E46</f>
        <v>0</v>
      </c>
      <c r="F45" s="63">
        <f>+F46</f>
        <v>0</v>
      </c>
      <c r="G45" s="32">
        <f t="shared" si="16"/>
        <v>0</v>
      </c>
      <c r="H45" s="63">
        <f t="shared" si="16"/>
        <v>276127394.39679998</v>
      </c>
      <c r="I45" s="32">
        <f t="shared" si="16"/>
        <v>0</v>
      </c>
      <c r="J45" s="31">
        <f t="shared" si="16"/>
        <v>0</v>
      </c>
      <c r="K45" s="32">
        <f t="shared" si="16"/>
        <v>0</v>
      </c>
      <c r="L45" s="63">
        <f t="shared" si="16"/>
        <v>0</v>
      </c>
      <c r="M45" s="51">
        <f>+M46</f>
        <v>386947868.49249995</v>
      </c>
      <c r="N45" s="3"/>
    </row>
    <row r="46" spans="2:16" ht="17.25" customHeight="1" x14ac:dyDescent="0.25">
      <c r="B46" s="10" t="s">
        <v>45</v>
      </c>
      <c r="C46" s="15" t="s">
        <v>42</v>
      </c>
      <c r="D46" s="19">
        <v>110820474.0957</v>
      </c>
      <c r="E46" s="20">
        <v>0</v>
      </c>
      <c r="F46" s="67">
        <v>0</v>
      </c>
      <c r="G46" s="20">
        <v>0</v>
      </c>
      <c r="H46" s="67">
        <v>276127394.39679998</v>
      </c>
      <c r="I46" s="20">
        <v>0</v>
      </c>
      <c r="J46" s="19">
        <v>0</v>
      </c>
      <c r="K46" s="19">
        <v>0</v>
      </c>
      <c r="L46" s="19">
        <v>0</v>
      </c>
      <c r="M46" s="50">
        <f>SUM(D46:L46)</f>
        <v>386947868.49249995</v>
      </c>
      <c r="N46" s="5"/>
    </row>
    <row r="47" spans="2:16" ht="15" customHeight="1" x14ac:dyDescent="0.25">
      <c r="B47" s="33" t="s">
        <v>47</v>
      </c>
      <c r="C47" s="27" t="s">
        <v>17</v>
      </c>
      <c r="D47" s="31">
        <f>+D48</f>
        <v>0</v>
      </c>
      <c r="E47" s="32">
        <f>+E48</f>
        <v>0</v>
      </c>
      <c r="F47" s="63">
        <f>+F48</f>
        <v>0</v>
      </c>
      <c r="G47" s="32">
        <f t="shared" ref="G47:L47" si="17">+G48</f>
        <v>1755526802.0016</v>
      </c>
      <c r="H47" s="63">
        <f t="shared" si="17"/>
        <v>0</v>
      </c>
      <c r="I47" s="32">
        <f t="shared" si="17"/>
        <v>0</v>
      </c>
      <c r="J47" s="31">
        <f t="shared" si="17"/>
        <v>0</v>
      </c>
      <c r="K47" s="32">
        <f t="shared" si="17"/>
        <v>0</v>
      </c>
      <c r="L47" s="63">
        <f t="shared" si="17"/>
        <v>0</v>
      </c>
      <c r="M47" s="51">
        <f>+M48</f>
        <v>1755526802.0016</v>
      </c>
      <c r="N47" s="3"/>
    </row>
    <row r="48" spans="2:16" ht="17.25" customHeight="1" x14ac:dyDescent="0.25">
      <c r="B48" s="10" t="s">
        <v>45</v>
      </c>
      <c r="C48" s="15" t="s">
        <v>42</v>
      </c>
      <c r="D48" s="19">
        <v>0</v>
      </c>
      <c r="E48" s="20">
        <v>0</v>
      </c>
      <c r="F48" s="67">
        <v>0</v>
      </c>
      <c r="G48" s="21">
        <v>1755526802.0016</v>
      </c>
      <c r="H48" s="67">
        <v>0</v>
      </c>
      <c r="I48" s="20">
        <v>0</v>
      </c>
      <c r="J48" s="19">
        <v>0</v>
      </c>
      <c r="K48" s="20">
        <v>0</v>
      </c>
      <c r="L48" s="67">
        <v>0</v>
      </c>
      <c r="M48" s="50">
        <f>SUM(D48:L48)</f>
        <v>1755526802.0016</v>
      </c>
      <c r="N48" s="3"/>
    </row>
    <row r="49" spans="2:15" ht="15" customHeight="1" x14ac:dyDescent="0.25">
      <c r="B49" s="33" t="s">
        <v>48</v>
      </c>
      <c r="C49" s="27" t="s">
        <v>17</v>
      </c>
      <c r="D49" s="19">
        <f>+D50</f>
        <v>0</v>
      </c>
      <c r="E49" s="32">
        <f>+E50</f>
        <v>727618335.07500005</v>
      </c>
      <c r="F49" s="67">
        <f>+F50</f>
        <v>0</v>
      </c>
      <c r="G49" s="32">
        <f t="shared" ref="G49:L49" si="18">+G50</f>
        <v>2097147079.4295001</v>
      </c>
      <c r="H49" s="63">
        <f t="shared" si="18"/>
        <v>110581204.95990001</v>
      </c>
      <c r="I49" s="32">
        <f t="shared" si="18"/>
        <v>0</v>
      </c>
      <c r="J49" s="31">
        <f t="shared" si="18"/>
        <v>0</v>
      </c>
      <c r="K49" s="32">
        <f t="shared" si="18"/>
        <v>0</v>
      </c>
      <c r="L49" s="63">
        <f t="shared" si="18"/>
        <v>0</v>
      </c>
      <c r="M49" s="51">
        <f>+M50</f>
        <v>2935346619.4644003</v>
      </c>
      <c r="N49" s="3"/>
    </row>
    <row r="50" spans="2:15" ht="17.25" customHeight="1" x14ac:dyDescent="0.25">
      <c r="B50" s="10" t="s">
        <v>45</v>
      </c>
      <c r="C50" s="15" t="s">
        <v>42</v>
      </c>
      <c r="D50" s="19">
        <v>0</v>
      </c>
      <c r="E50" s="21">
        <v>727618335.07500005</v>
      </c>
      <c r="F50" s="67">
        <v>0</v>
      </c>
      <c r="G50" s="21">
        <v>2097147079.4295001</v>
      </c>
      <c r="H50" s="67">
        <v>110581204.95990001</v>
      </c>
      <c r="I50" s="44">
        <v>0</v>
      </c>
      <c r="J50" s="19">
        <v>0</v>
      </c>
      <c r="K50" s="69">
        <v>0</v>
      </c>
      <c r="L50" s="67">
        <v>0</v>
      </c>
      <c r="M50" s="50">
        <f>SUM(D50:L50)</f>
        <v>2935346619.4644003</v>
      </c>
      <c r="N50" s="3"/>
    </row>
    <row r="51" spans="2:15" ht="17.25" customHeight="1" x14ac:dyDescent="0.25">
      <c r="B51" s="33" t="s">
        <v>49</v>
      </c>
      <c r="C51" s="27"/>
      <c r="D51" s="31">
        <f>+D52</f>
        <v>56159517.575199999</v>
      </c>
      <c r="E51" s="32">
        <v>0</v>
      </c>
      <c r="F51" s="63">
        <f>+F52</f>
        <v>0</v>
      </c>
      <c r="G51" s="32">
        <v>0</v>
      </c>
      <c r="H51" s="67">
        <v>0</v>
      </c>
      <c r="I51" s="44">
        <v>0</v>
      </c>
      <c r="J51" s="19">
        <v>0</v>
      </c>
      <c r="K51" s="69">
        <v>0</v>
      </c>
      <c r="L51" s="67">
        <v>0</v>
      </c>
      <c r="M51" s="56">
        <f t="shared" ref="M51:M58" si="19">SUM(D51:L51)</f>
        <v>56159517.575199999</v>
      </c>
      <c r="N51" s="3"/>
    </row>
    <row r="52" spans="2:15" ht="17.25" customHeight="1" x14ac:dyDescent="0.25">
      <c r="B52" s="10" t="s">
        <v>45</v>
      </c>
      <c r="C52" s="15" t="s">
        <v>42</v>
      </c>
      <c r="D52" s="19">
        <v>56159517.575199999</v>
      </c>
      <c r="E52" s="31">
        <v>0</v>
      </c>
      <c r="F52" s="19">
        <v>0</v>
      </c>
      <c r="G52" s="32">
        <v>0</v>
      </c>
      <c r="H52" s="67">
        <v>0</v>
      </c>
      <c r="I52" s="44">
        <v>0</v>
      </c>
      <c r="J52" s="19">
        <v>0</v>
      </c>
      <c r="K52" s="67">
        <v>0</v>
      </c>
      <c r="L52" s="67">
        <v>0</v>
      </c>
      <c r="M52" s="50">
        <f t="shared" si="19"/>
        <v>56159517.575199999</v>
      </c>
      <c r="N52" s="3"/>
    </row>
    <row r="53" spans="2:15" ht="17.25" customHeight="1" x14ac:dyDescent="0.25">
      <c r="B53" s="33" t="s">
        <v>59</v>
      </c>
      <c r="C53" s="27"/>
      <c r="D53" s="31">
        <f>+D54</f>
        <v>0</v>
      </c>
      <c r="E53" s="32">
        <v>0</v>
      </c>
      <c r="F53" s="63">
        <f>+F54</f>
        <v>52544166.7773</v>
      </c>
      <c r="G53" s="32">
        <v>0</v>
      </c>
      <c r="H53" s="67">
        <v>0</v>
      </c>
      <c r="I53" s="44">
        <v>0</v>
      </c>
      <c r="J53" s="19">
        <v>0</v>
      </c>
      <c r="K53" s="69">
        <v>0</v>
      </c>
      <c r="L53" s="67">
        <v>0</v>
      </c>
      <c r="M53" s="56">
        <f t="shared" si="19"/>
        <v>52544166.7773</v>
      </c>
      <c r="N53" s="3"/>
    </row>
    <row r="54" spans="2:15" ht="17.25" customHeight="1" x14ac:dyDescent="0.25">
      <c r="B54" s="10" t="s">
        <v>45</v>
      </c>
      <c r="C54" s="15" t="s">
        <v>42</v>
      </c>
      <c r="D54" s="19">
        <v>0</v>
      </c>
      <c r="E54" s="32">
        <v>0</v>
      </c>
      <c r="F54" s="19">
        <v>52544166.7773</v>
      </c>
      <c r="G54" s="32">
        <v>0</v>
      </c>
      <c r="H54" s="67">
        <v>0</v>
      </c>
      <c r="I54" s="44">
        <v>0</v>
      </c>
      <c r="J54" s="19">
        <v>0</v>
      </c>
      <c r="K54" s="69">
        <v>0</v>
      </c>
      <c r="L54" s="67">
        <v>0</v>
      </c>
      <c r="M54" s="50">
        <f t="shared" si="19"/>
        <v>52544166.7773</v>
      </c>
      <c r="N54" s="3"/>
    </row>
    <row r="55" spans="2:15" ht="15" customHeight="1" x14ac:dyDescent="0.25">
      <c r="B55" s="33" t="s">
        <v>60</v>
      </c>
      <c r="C55" s="27"/>
      <c r="D55" s="31">
        <f>+D56</f>
        <v>0</v>
      </c>
      <c r="E55" s="32">
        <v>0</v>
      </c>
      <c r="F55" s="63">
        <f>+F56</f>
        <v>96639165.174600005</v>
      </c>
      <c r="G55" s="32">
        <v>0</v>
      </c>
      <c r="H55" s="63">
        <f>+H56</f>
        <v>274185526.52389997</v>
      </c>
      <c r="I55" s="45">
        <f>+I56</f>
        <v>548371053.04770005</v>
      </c>
      <c r="J55" s="19">
        <v>0</v>
      </c>
      <c r="K55" s="69">
        <v>0</v>
      </c>
      <c r="L55" s="67">
        <v>0</v>
      </c>
      <c r="M55" s="56">
        <f t="shared" si="19"/>
        <v>919195744.74620008</v>
      </c>
      <c r="N55" s="3"/>
    </row>
    <row r="56" spans="2:15" ht="17.25" customHeight="1" x14ac:dyDescent="0.25">
      <c r="B56" s="10" t="s">
        <v>45</v>
      </c>
      <c r="C56" s="15" t="s">
        <v>42</v>
      </c>
      <c r="D56" s="19">
        <v>0</v>
      </c>
      <c r="E56" s="32">
        <v>0</v>
      </c>
      <c r="F56" s="22">
        <v>96639165.174600005</v>
      </c>
      <c r="G56" s="32">
        <v>0</v>
      </c>
      <c r="H56" s="19">
        <v>274185526.52389997</v>
      </c>
      <c r="I56" s="20">
        <v>548371053.04770005</v>
      </c>
      <c r="J56" s="19">
        <v>0</v>
      </c>
      <c r="K56" s="20">
        <v>0</v>
      </c>
      <c r="L56" s="19">
        <v>0</v>
      </c>
      <c r="M56" s="50">
        <f t="shared" si="19"/>
        <v>919195744.74620008</v>
      </c>
      <c r="N56" s="3"/>
    </row>
    <row r="57" spans="2:15" ht="15" customHeight="1" x14ac:dyDescent="0.25">
      <c r="B57" s="33" t="s">
        <v>71</v>
      </c>
      <c r="C57" s="27"/>
      <c r="D57" s="31">
        <f>+D58</f>
        <v>0</v>
      </c>
      <c r="E57" s="32">
        <v>0</v>
      </c>
      <c r="F57" s="63">
        <f>+F58</f>
        <v>0</v>
      </c>
      <c r="G57" s="32">
        <v>0</v>
      </c>
      <c r="H57" s="63">
        <f>+H58</f>
        <v>216823156.23410001</v>
      </c>
      <c r="I57" s="45">
        <f>+I58</f>
        <v>303552418.72780001</v>
      </c>
      <c r="J57" s="19">
        <v>0</v>
      </c>
      <c r="K57" s="69">
        <v>0</v>
      </c>
      <c r="L57" s="67">
        <v>0</v>
      </c>
      <c r="M57" s="56">
        <f t="shared" si="19"/>
        <v>520375574.9619</v>
      </c>
      <c r="N57" s="3"/>
    </row>
    <row r="58" spans="2:15" ht="17.25" customHeight="1" x14ac:dyDescent="0.25">
      <c r="B58" s="10" t="s">
        <v>45</v>
      </c>
      <c r="C58" s="49" t="s">
        <v>42</v>
      </c>
      <c r="D58" s="19">
        <v>0</v>
      </c>
      <c r="E58" s="97">
        <v>0</v>
      </c>
      <c r="F58" s="97">
        <v>0</v>
      </c>
      <c r="G58" s="32">
        <v>0</v>
      </c>
      <c r="H58" s="68">
        <v>216823156.23410001</v>
      </c>
      <c r="I58" s="44">
        <v>303552418.72780001</v>
      </c>
      <c r="J58" s="19">
        <v>0</v>
      </c>
      <c r="K58" s="69">
        <v>0</v>
      </c>
      <c r="L58" s="68">
        <v>0</v>
      </c>
      <c r="M58" s="50">
        <f t="shared" si="19"/>
        <v>520375574.9619</v>
      </c>
      <c r="N58" s="3"/>
    </row>
    <row r="59" spans="2:15" ht="17.25" customHeight="1" x14ac:dyDescent="0.25">
      <c r="B59" s="83" t="s">
        <v>62</v>
      </c>
      <c r="C59" s="14"/>
      <c r="D59" s="25"/>
      <c r="E59" s="86">
        <f>+E60</f>
        <v>0</v>
      </c>
      <c r="F59" s="86">
        <f t="shared" ref="F59:L60" si="20">+F60</f>
        <v>0</v>
      </c>
      <c r="G59" s="86">
        <f t="shared" si="20"/>
        <v>0</v>
      </c>
      <c r="H59" s="86">
        <f t="shared" si="20"/>
        <v>257834443.602</v>
      </c>
      <c r="I59" s="86">
        <f t="shared" si="20"/>
        <v>0</v>
      </c>
      <c r="J59" s="86">
        <f t="shared" si="20"/>
        <v>0</v>
      </c>
      <c r="K59" s="86">
        <f t="shared" si="20"/>
        <v>112802412.1767</v>
      </c>
      <c r="L59" s="86">
        <f t="shared" si="20"/>
        <v>112802412.1767</v>
      </c>
      <c r="M59" s="86">
        <f>+M60</f>
        <v>483439267.95539999</v>
      </c>
      <c r="N59" s="4">
        <f>+M59/$M$62</f>
        <v>2.513442054337412E-3</v>
      </c>
    </row>
    <row r="60" spans="2:15" ht="17.25" customHeight="1" x14ac:dyDescent="0.25">
      <c r="B60" s="84" t="s">
        <v>66</v>
      </c>
      <c r="C60" s="14"/>
      <c r="D60" s="20">
        <v>0</v>
      </c>
      <c r="E60" s="87">
        <f>+E61</f>
        <v>0</v>
      </c>
      <c r="F60" s="28">
        <f t="shared" si="20"/>
        <v>0</v>
      </c>
      <c r="G60" s="29">
        <f t="shared" si="20"/>
        <v>0</v>
      </c>
      <c r="H60" s="28">
        <f t="shared" si="20"/>
        <v>257834443.602</v>
      </c>
      <c r="I60" s="29">
        <f t="shared" si="20"/>
        <v>0</v>
      </c>
      <c r="J60" s="28">
        <f t="shared" si="20"/>
        <v>0</v>
      </c>
      <c r="K60" s="29">
        <f t="shared" si="20"/>
        <v>112802412.1767</v>
      </c>
      <c r="L60" s="28">
        <f t="shared" si="20"/>
        <v>112802412.1767</v>
      </c>
      <c r="M60" s="88">
        <f>+M61</f>
        <v>483439267.95539999</v>
      </c>
      <c r="N60" s="85"/>
    </row>
    <row r="61" spans="2:15" ht="15" customHeight="1" x14ac:dyDescent="0.25">
      <c r="B61" s="82" t="s">
        <v>64</v>
      </c>
      <c r="C61" s="37" t="s">
        <v>63</v>
      </c>
      <c r="D61" s="20">
        <v>0</v>
      </c>
      <c r="E61" s="89">
        <v>0</v>
      </c>
      <c r="F61" s="89">
        <v>0</v>
      </c>
      <c r="G61" s="89">
        <v>0</v>
      </c>
      <c r="H61" s="39">
        <v>257834443.602</v>
      </c>
      <c r="I61" s="91">
        <v>0</v>
      </c>
      <c r="J61" s="39">
        <v>0</v>
      </c>
      <c r="K61" s="91">
        <v>112802412.1767</v>
      </c>
      <c r="L61" s="39">
        <v>112802412.1767</v>
      </c>
      <c r="M61" s="92">
        <f>+SUM(D61:L61)</f>
        <v>483439267.95539999</v>
      </c>
      <c r="N61" s="85"/>
    </row>
    <row r="62" spans="2:15" x14ac:dyDescent="0.25">
      <c r="B62" s="160" t="s">
        <v>50</v>
      </c>
      <c r="C62" s="177"/>
      <c r="D62" s="23">
        <f>+D7+D10+D29+D36+D59</f>
        <v>1953088768.3803</v>
      </c>
      <c r="E62" s="59">
        <f>+E7+E10+E29+E36+E59</f>
        <v>32403543362.959293</v>
      </c>
      <c r="F62" s="59">
        <f t="shared" ref="F62:L62" si="21">+F7+F10+F29+F36+F59</f>
        <v>690481649.17089987</v>
      </c>
      <c r="G62" s="59">
        <f>+G7+G10+G29+G36+G59</f>
        <v>69340974795.291397</v>
      </c>
      <c r="H62" s="59">
        <f t="shared" si="21"/>
        <v>29040532112.495861</v>
      </c>
      <c r="I62" s="59">
        <f t="shared" si="21"/>
        <v>46611214023.657188</v>
      </c>
      <c r="J62" s="59">
        <f t="shared" si="21"/>
        <v>3259597381.0931001</v>
      </c>
      <c r="K62" s="59">
        <f t="shared" si="21"/>
        <v>1727181839.4275002</v>
      </c>
      <c r="L62" s="59">
        <f t="shared" si="21"/>
        <v>7314907178.4390993</v>
      </c>
      <c r="M62" s="60">
        <f>+M36+M29+M10+M7+M59</f>
        <v>192341521110.91464</v>
      </c>
      <c r="N62" s="170">
        <f>+M62/M63</f>
        <v>0.21048079795339064</v>
      </c>
    </row>
    <row r="63" spans="2:15" ht="15" customHeight="1" x14ac:dyDescent="0.25">
      <c r="B63" s="160" t="s">
        <v>51</v>
      </c>
      <c r="C63" s="161"/>
      <c r="D63" s="23">
        <v>10252747406.49</v>
      </c>
      <c r="E63" s="23">
        <v>194612072392.28</v>
      </c>
      <c r="F63" s="23">
        <v>5919032816.1199999</v>
      </c>
      <c r="G63" s="23">
        <v>279926933145.52002</v>
      </c>
      <c r="H63" s="23">
        <v>138669736195.23001</v>
      </c>
      <c r="I63" s="23">
        <v>171949938930.75</v>
      </c>
      <c r="J63" s="23">
        <v>25452773537.779999</v>
      </c>
      <c r="K63" s="23">
        <v>19475680301.18</v>
      </c>
      <c r="L63" s="23">
        <v>59586860192.900002</v>
      </c>
      <c r="M63" s="23">
        <v>913819802001.64001</v>
      </c>
      <c r="N63" s="171"/>
      <c r="O63" s="41">
        <f>+M63-M62</f>
        <v>721478280890.72534</v>
      </c>
    </row>
    <row r="64" spans="2:15" ht="15.75" customHeight="1" x14ac:dyDescent="0.25">
      <c r="B64" s="160" t="s">
        <v>52</v>
      </c>
      <c r="C64" s="161"/>
      <c r="D64" s="75">
        <f>+D62/D63</f>
        <v>0.19049418569933682</v>
      </c>
      <c r="E64" s="75">
        <f>+E62/E63</f>
        <v>0.1665032542156141</v>
      </c>
      <c r="F64" s="75">
        <f>+F62/F63</f>
        <v>0.11665447221215429</v>
      </c>
      <c r="G64" s="75">
        <f t="shared" ref="G64:L64" si="22">+G62/G63</f>
        <v>0.24771097949065335</v>
      </c>
      <c r="H64" s="75">
        <f t="shared" si="22"/>
        <v>0.20942227849637174</v>
      </c>
      <c r="I64" s="75">
        <f t="shared" si="22"/>
        <v>0.27107432729260278</v>
      </c>
      <c r="J64" s="75">
        <f t="shared" si="22"/>
        <v>0.12806452610183414</v>
      </c>
      <c r="K64" s="75">
        <f t="shared" si="22"/>
        <v>8.8684031197762733E-2</v>
      </c>
      <c r="L64" s="75">
        <f t="shared" si="22"/>
        <v>0.12276040648489644</v>
      </c>
      <c r="M64" s="162" t="s">
        <v>53</v>
      </c>
      <c r="N64" s="163"/>
      <c r="O64" s="94">
        <f>+O63/M63</f>
        <v>0.7895192020466093</v>
      </c>
    </row>
    <row r="65" spans="2:14" ht="15.75" x14ac:dyDescent="0.25">
      <c r="B65" s="34" t="s">
        <v>74</v>
      </c>
      <c r="C65" s="34"/>
      <c r="D65" s="98"/>
      <c r="E65" s="98"/>
      <c r="F65" s="34"/>
      <c r="G65" s="34"/>
      <c r="H65" s="34"/>
      <c r="I65" s="34"/>
      <c r="J65" s="34"/>
      <c r="K65" s="34"/>
      <c r="L65" s="34"/>
      <c r="M65" s="34"/>
      <c r="N65" s="34"/>
    </row>
    <row r="66" spans="2:14" x14ac:dyDescent="0.25">
      <c r="B66" s="35"/>
      <c r="C66" s="35"/>
      <c r="D66" s="35"/>
      <c r="E66" s="47"/>
      <c r="F66" s="47"/>
      <c r="G66" s="47"/>
      <c r="H66" s="47"/>
      <c r="I66" s="47"/>
      <c r="J66" s="55"/>
      <c r="K66" s="47"/>
      <c r="L66" s="47"/>
      <c r="M66" s="36"/>
      <c r="N66" s="35"/>
    </row>
    <row r="67" spans="2:14" x14ac:dyDescent="0.25">
      <c r="M67" s="53"/>
    </row>
    <row r="68" spans="2:14" x14ac:dyDescent="0.25">
      <c r="M68" s="54"/>
    </row>
  </sheetData>
  <mergeCells count="20">
    <mergeCell ref="B64:C64"/>
    <mergeCell ref="M64:N64"/>
    <mergeCell ref="I5:I6"/>
    <mergeCell ref="J5:J6"/>
    <mergeCell ref="K5:K6"/>
    <mergeCell ref="L5:L6"/>
    <mergeCell ref="M5:N5"/>
    <mergeCell ref="B62:C62"/>
    <mergeCell ref="N62:N63"/>
    <mergeCell ref="B63:C63"/>
    <mergeCell ref="B1:N1"/>
    <mergeCell ref="B2:N2"/>
    <mergeCell ref="B3:N3"/>
    <mergeCell ref="B5:B6"/>
    <mergeCell ref="C5:C6"/>
    <mergeCell ref="D5:D6"/>
    <mergeCell ref="E5:E6"/>
    <mergeCell ref="F5:F6"/>
    <mergeCell ref="G5:G6"/>
    <mergeCell ref="H5:H6"/>
  </mergeCells>
  <printOptions horizontalCentered="1"/>
  <pageMargins left="0.15748031496062992" right="0.19685039370078741" top="0.74803149606299213" bottom="0.74803149606299213" header="0.31496062992125984" footer="0.31496062992125984"/>
  <pageSetup paperSize="9" scale="9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d356bbc-c7e3-4705-a35e-a22d7fa248ea">
      <Terms xmlns="http://schemas.microsoft.com/office/infopath/2007/PartnerControls"/>
    </lcf76f155ced4ddcb4097134ff3c332f>
    <TaxCatchAll xmlns="28489dc2-50cf-493e-a704-cb1420394a7d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9416EC32B9FCD4FA3028E6276592E14" ma:contentTypeVersion="19" ma:contentTypeDescription="Crear nuevo documento." ma:contentTypeScope="" ma:versionID="f91dd2d92fee39a1274f8a2b093ead1e">
  <xsd:schema xmlns:xsd="http://www.w3.org/2001/XMLSchema" xmlns:xs="http://www.w3.org/2001/XMLSchema" xmlns:p="http://schemas.microsoft.com/office/2006/metadata/properties" xmlns:ns2="3d356bbc-c7e3-4705-a35e-a22d7fa248ea" xmlns:ns3="28489dc2-50cf-493e-a704-cb1420394a7d" targetNamespace="http://schemas.microsoft.com/office/2006/metadata/properties" ma:root="true" ma:fieldsID="799c1b32b660b4f04d10e2ea5924eb51" ns2:_="" ns3:_="">
    <xsd:import namespace="3d356bbc-c7e3-4705-a35e-a22d7fa248ea"/>
    <xsd:import namespace="28489dc2-50cf-493e-a704-cb1420394a7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lcf76f155ced4ddcb4097134ff3c332f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356bbc-c7e3-4705-a35e-a22d7fa248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Etiquetas de imagen" ma:readOnly="false" ma:fieldId="{5cf76f15-5ced-4ddc-b409-7134ff3c332f}" ma:taxonomyMulti="true" ma:sspId="fd1bcfab-92ed-418b-a830-1d6ea5935d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0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8489dc2-50cf-493e-a704-cb1420394a7d" elementFormDefault="qualified">
    <xsd:import namespace="http://schemas.microsoft.com/office/2006/documentManagement/types"/>
    <xsd:import namespace="http://schemas.microsoft.com/office/infopath/2007/PartnerControls"/>
    <xsd:element name="TaxCatchAll" ma:index="17" nillable="true" ma:displayName="Taxonomy Catch All Column" ma:hidden="true" ma:list="{d64cec46-a817-428a-87a7-9f7fdb4146ae}" ma:internalName="TaxCatchAll" ma:showField="CatchAllData" ma:web="28489dc2-50cf-493e-a704-cb1420394a7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9EED82F-A6AD-4DD5-AEEF-C0BE4EED37C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D7246D-9B35-42B5-B0CA-C72B92050A7C}">
  <ds:schemaRefs>
    <ds:schemaRef ds:uri="http://schemas.microsoft.com/office/infopath/2007/PartnerControls"/>
    <ds:schemaRef ds:uri="3d356bbc-c7e3-4705-a35e-a22d7fa248ea"/>
    <ds:schemaRef ds:uri="http://purl.org/dc/terms/"/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www.w3.org/XML/1998/namespace"/>
    <ds:schemaRef ds:uri="28489dc2-50cf-493e-a704-cb1420394a7d"/>
  </ds:schemaRefs>
</ds:datastoreItem>
</file>

<file path=customXml/itemProps3.xml><?xml version="1.0" encoding="utf-8"?>
<ds:datastoreItem xmlns:ds="http://schemas.openxmlformats.org/officeDocument/2006/customXml" ds:itemID="{73B676B6-ED4E-417A-A854-C1128E927E2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356bbc-c7e3-4705-a35e-a22d7fa248ea"/>
    <ds:schemaRef ds:uri="28489dc2-50cf-493e-a704-cb1420394a7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11</vt:i4>
      </vt:variant>
    </vt:vector>
  </HeadingPairs>
  <TitlesOfParts>
    <vt:vector size="23" baseType="lpstr">
      <vt:lpstr>Enero</vt:lpstr>
      <vt:lpstr>Febrero</vt:lpstr>
      <vt:lpstr>Marzo</vt:lpstr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Enero!Área_de_impresión</vt:lpstr>
      <vt:lpstr>Febrero!Área_de_impresión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Septiembre!Área_de_impresión</vt:lpstr>
    </vt:vector>
  </TitlesOfParts>
  <Company>Hewlett-Packard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Fernandez Brea</dc:creator>
  <cp:lastModifiedBy>Nadia Mercedes Ureña</cp:lastModifiedBy>
  <cp:revision/>
  <dcterms:created xsi:type="dcterms:W3CDTF">2016-07-11T15:42:24Z</dcterms:created>
  <dcterms:modified xsi:type="dcterms:W3CDTF">2024-01-30T15:11:25Z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0x01010099416EC32B9FCD4FA3028E6276592E14</vt:lpwstr>
  </property>
  <property fmtid="{D5CDD505-2E9C-101B-9397-08002B2CF9AE}" pid="3" name="MediaServiceImageTags">
    <vt:lpwstr/>
  </property>
</Properties>
</file>