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2/"/>
    </mc:Choice>
  </mc:AlternateContent>
  <xr:revisionPtr revIDLastSave="0" documentId="8_{8D2209DA-CB06-4869-827F-9A9E662EA1C8}" xr6:coauthVersionLast="47" xr6:coauthVersionMax="47" xr10:uidLastSave="{00000000-0000-0000-0000-000000000000}"/>
  <bookViews>
    <workbookView xWindow="-120" yWindow="-120" windowWidth="29040" windowHeight="15840" xr2:uid="{75C4FB2E-DAE1-4861-85B4-DD785F154B45}"/>
  </bookViews>
  <sheets>
    <sheet name="RM Abril 2022" sheetId="1" r:id="rId1"/>
  </sheets>
  <externalReferences>
    <externalReference r:id="rId2"/>
    <externalReference r:id="rId3"/>
  </externalReferences>
  <definedNames>
    <definedName name="_xlnm.Print_Area" localSheetId="0">'RM Abril 2022'!$A$1:$H$137</definedName>
    <definedName name="Área_de_impresión1" localSheetId="0">'[2]7.7.6'!$A$1:$AQ$58</definedName>
    <definedName name="Área_de_impresión1">'[2]7.7.6'!$A$1:$AQ$58</definedName>
    <definedName name="Área_de_impresión2" localSheetId="0">'[2]7.7.6'!#REF!</definedName>
    <definedName name="Área_de_impresión2">'[2]7.7.6'!#REF!</definedName>
    <definedName name="CCI" localSheetId="0">'[2]7.7.6'!$A$1:$R$57</definedName>
    <definedName name="CCI">'[2]7.7.6'!$A$1:$R$57</definedName>
    <definedName name="Compl" localSheetId="0">'[2]7.7.6'!$AA$1:$AJ$57</definedName>
    <definedName name="Compl">'[2]7.7.6'!$AA$1:$AJ$57</definedName>
    <definedName name="Exceso1" localSheetId="0">'[2]7.7.6'!#REF!</definedName>
    <definedName name="Exceso1">'[2]7.7.6'!#REF!</definedName>
    <definedName name="Exceso2" localSheetId="0">'[2]7.7.6'!#REF!</definedName>
    <definedName name="Exceso2">'[2]7.7.6'!#REF!</definedName>
    <definedName name="Print1" localSheetId="0">'[2]7.7.6'!$A$1:$AQ$58</definedName>
    <definedName name="Print1">'[2]7.7.6'!$A$1:$AQ$58</definedName>
    <definedName name="Print2" localSheetId="0">'[2]7.7.6'!#REF!</definedName>
    <definedName name="Print2">'[2]7.7.6'!#REF!</definedName>
    <definedName name="RepFSS" localSheetId="0">'[2]7.7.6'!$T$1:$Y$57</definedName>
    <definedName name="RepFSS">'[2]7.7.6'!$T$1:$Y$57</definedName>
    <definedName name="Totales" localSheetId="0">'[2]7.7.6'!$A$1:$AP$58</definedName>
    <definedName name="Totales">'[2]7.7.6'!$A$1:$AP$58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3" i="1" l="1"/>
  <c r="H123" i="1" s="1"/>
  <c r="D123" i="1"/>
  <c r="J122" i="1"/>
  <c r="H122" i="1"/>
  <c r="G122" i="1"/>
  <c r="D122" i="1"/>
  <c r="H121" i="1"/>
  <c r="G121" i="1"/>
  <c r="D121" i="1"/>
  <c r="H120" i="1"/>
  <c r="G120" i="1"/>
  <c r="D120" i="1"/>
  <c r="J120" i="1" s="1"/>
  <c r="J117" i="1"/>
  <c r="H117" i="1"/>
  <c r="G117" i="1"/>
  <c r="D117" i="1"/>
  <c r="J116" i="1"/>
  <c r="H116" i="1"/>
  <c r="G116" i="1"/>
  <c r="D116" i="1"/>
  <c r="J113" i="1"/>
  <c r="H113" i="1"/>
  <c r="G113" i="1"/>
  <c r="D113" i="1"/>
  <c r="J112" i="1"/>
  <c r="H112" i="1"/>
  <c r="G112" i="1"/>
  <c r="D112" i="1"/>
  <c r="J109" i="1"/>
  <c r="G109" i="1"/>
  <c r="H109" i="1" s="1"/>
  <c r="D109" i="1"/>
  <c r="J108" i="1"/>
  <c r="H108" i="1"/>
  <c r="G108" i="1"/>
  <c r="D108" i="1"/>
  <c r="J107" i="1"/>
  <c r="H107" i="1"/>
  <c r="G107" i="1"/>
  <c r="D107" i="1"/>
  <c r="J106" i="1"/>
  <c r="H106" i="1"/>
  <c r="G106" i="1"/>
  <c r="D106" i="1"/>
  <c r="J105" i="1"/>
  <c r="H105" i="1"/>
  <c r="G105" i="1"/>
  <c r="D105" i="1"/>
  <c r="J104" i="1"/>
  <c r="H104" i="1"/>
  <c r="G104" i="1"/>
  <c r="D104" i="1"/>
  <c r="J103" i="1"/>
  <c r="H103" i="1"/>
  <c r="G103" i="1"/>
  <c r="D103" i="1"/>
  <c r="J102" i="1"/>
  <c r="H102" i="1"/>
  <c r="G102" i="1"/>
  <c r="D102" i="1"/>
  <c r="J101" i="1"/>
  <c r="H101" i="1"/>
  <c r="G101" i="1"/>
  <c r="D101" i="1"/>
  <c r="H100" i="1"/>
  <c r="G100" i="1"/>
  <c r="D100" i="1"/>
  <c r="H99" i="1"/>
  <c r="G99" i="1"/>
  <c r="D99" i="1"/>
  <c r="J99" i="1" s="1"/>
  <c r="J98" i="1"/>
  <c r="H98" i="1"/>
  <c r="G98" i="1"/>
  <c r="D98" i="1"/>
  <c r="J95" i="1"/>
  <c r="D95" i="1"/>
  <c r="D94" i="1"/>
  <c r="G94" i="1" s="1"/>
  <c r="H94" i="1" s="1"/>
  <c r="G93" i="1"/>
  <c r="H93" i="1" s="1"/>
  <c r="D93" i="1"/>
  <c r="J92" i="1" s="1"/>
  <c r="H92" i="1"/>
  <c r="G92" i="1"/>
  <c r="D92" i="1"/>
  <c r="J91" i="1"/>
  <c r="D91" i="1"/>
  <c r="D90" i="1"/>
  <c r="G90" i="1" s="1"/>
  <c r="H90" i="1" s="1"/>
  <c r="G89" i="1"/>
  <c r="H89" i="1" s="1"/>
  <c r="D89" i="1"/>
  <c r="J89" i="1" s="1"/>
  <c r="H88" i="1"/>
  <c r="G88" i="1"/>
  <c r="D88" i="1"/>
  <c r="J88" i="1" s="1"/>
  <c r="J87" i="1"/>
  <c r="D87" i="1"/>
  <c r="D86" i="1"/>
  <c r="G86" i="1" s="1"/>
  <c r="H86" i="1" s="1"/>
  <c r="G85" i="1"/>
  <c r="H85" i="1" s="1"/>
  <c r="D85" i="1"/>
  <c r="J85" i="1" s="1"/>
  <c r="G84" i="1"/>
  <c r="H84" i="1" s="1"/>
  <c r="D84" i="1"/>
  <c r="H83" i="1"/>
  <c r="G83" i="1"/>
  <c r="D83" i="1"/>
  <c r="J83" i="1" s="1"/>
  <c r="D82" i="1"/>
  <c r="F79" i="1"/>
  <c r="D79" i="1"/>
  <c r="G79" i="1" s="1"/>
  <c r="H79" i="1" s="1"/>
  <c r="F78" i="1"/>
  <c r="D78" i="1"/>
  <c r="G78" i="1" s="1"/>
  <c r="H78" i="1" s="1"/>
  <c r="F77" i="1"/>
  <c r="D77" i="1"/>
  <c r="G77" i="1" s="1"/>
  <c r="H77" i="1" s="1"/>
  <c r="F76" i="1"/>
  <c r="D76" i="1"/>
  <c r="G76" i="1" s="1"/>
  <c r="H76" i="1" s="1"/>
  <c r="F75" i="1"/>
  <c r="D75" i="1"/>
  <c r="G75" i="1" s="1"/>
  <c r="H75" i="1" s="1"/>
  <c r="F74" i="1"/>
  <c r="D74" i="1"/>
  <c r="G74" i="1" s="1"/>
  <c r="H74" i="1" s="1"/>
  <c r="F73" i="1"/>
  <c r="D73" i="1"/>
  <c r="G73" i="1" s="1"/>
  <c r="H73" i="1" s="1"/>
  <c r="F72" i="1"/>
  <c r="D72" i="1"/>
  <c r="G72" i="1" s="1"/>
  <c r="H72" i="1" s="1"/>
  <c r="F71" i="1"/>
  <c r="D71" i="1"/>
  <c r="G71" i="1" s="1"/>
  <c r="H71" i="1" s="1"/>
  <c r="F70" i="1"/>
  <c r="D70" i="1"/>
  <c r="G70" i="1" s="1"/>
  <c r="H70" i="1" s="1"/>
  <c r="F69" i="1"/>
  <c r="D69" i="1"/>
  <c r="G69" i="1" s="1"/>
  <c r="H69" i="1" s="1"/>
  <c r="F68" i="1"/>
  <c r="D68" i="1"/>
  <c r="G68" i="1" s="1"/>
  <c r="H68" i="1" s="1"/>
  <c r="F67" i="1"/>
  <c r="D67" i="1"/>
  <c r="G67" i="1" s="1"/>
  <c r="H67" i="1" s="1"/>
  <c r="F66" i="1"/>
  <c r="D66" i="1"/>
  <c r="G66" i="1" s="1"/>
  <c r="H66" i="1" s="1"/>
  <c r="F65" i="1"/>
  <c r="D65" i="1"/>
  <c r="G65" i="1" s="1"/>
  <c r="H65" i="1" s="1"/>
  <c r="D63" i="1"/>
  <c r="G63" i="1" s="1"/>
  <c r="H63" i="1" s="1"/>
  <c r="D62" i="1"/>
  <c r="G62" i="1" s="1"/>
  <c r="H62" i="1" s="1"/>
  <c r="D61" i="1"/>
  <c r="G61" i="1" s="1"/>
  <c r="H61" i="1" s="1"/>
  <c r="D60" i="1"/>
  <c r="G60" i="1" s="1"/>
  <c r="H60" i="1" s="1"/>
  <c r="D59" i="1"/>
  <c r="G59" i="1" s="1"/>
  <c r="H59" i="1" s="1"/>
  <c r="D58" i="1"/>
  <c r="G58" i="1" s="1"/>
  <c r="H58" i="1" s="1"/>
  <c r="D57" i="1"/>
  <c r="G57" i="1" s="1"/>
  <c r="H57" i="1" s="1"/>
  <c r="D56" i="1"/>
  <c r="G56" i="1" s="1"/>
  <c r="H56" i="1" s="1"/>
  <c r="D55" i="1"/>
  <c r="G55" i="1" s="1"/>
  <c r="H55" i="1" s="1"/>
  <c r="D54" i="1"/>
  <c r="G54" i="1" s="1"/>
  <c r="H54" i="1" s="1"/>
  <c r="D53" i="1"/>
  <c r="G53" i="1" s="1"/>
  <c r="H53" i="1" s="1"/>
  <c r="D52" i="1"/>
  <c r="G52" i="1" s="1"/>
  <c r="H52" i="1" s="1"/>
  <c r="D51" i="1"/>
  <c r="G51" i="1" s="1"/>
  <c r="H51" i="1" s="1"/>
  <c r="D50" i="1"/>
  <c r="G50" i="1" s="1"/>
  <c r="H50" i="1" s="1"/>
  <c r="D49" i="1"/>
  <c r="G49" i="1" s="1"/>
  <c r="H49" i="1" s="1"/>
  <c r="D48" i="1"/>
  <c r="G48" i="1" s="1"/>
  <c r="H48" i="1" s="1"/>
  <c r="D47" i="1"/>
  <c r="G47" i="1" s="1"/>
  <c r="H47" i="1" s="1"/>
  <c r="D46" i="1"/>
  <c r="G46" i="1" s="1"/>
  <c r="H46" i="1" s="1"/>
  <c r="D45" i="1"/>
  <c r="G45" i="1" s="1"/>
  <c r="H45" i="1" s="1"/>
  <c r="D44" i="1"/>
  <c r="G44" i="1" s="1"/>
  <c r="H44" i="1" s="1"/>
  <c r="D43" i="1"/>
  <c r="G43" i="1" s="1"/>
  <c r="H43" i="1" s="1"/>
  <c r="J36" i="1"/>
  <c r="D36" i="1"/>
  <c r="D35" i="1"/>
  <c r="G35" i="1" s="1"/>
  <c r="H35" i="1" s="1"/>
  <c r="G34" i="1"/>
  <c r="H34" i="1" s="1"/>
  <c r="D34" i="1"/>
  <c r="J34" i="1" s="1"/>
  <c r="G33" i="1"/>
  <c r="H33" i="1" s="1"/>
  <c r="D33" i="1"/>
  <c r="J33" i="1" s="1"/>
  <c r="J32" i="1"/>
  <c r="D32" i="1"/>
  <c r="G30" i="1"/>
  <c r="H30" i="1" s="1"/>
  <c r="D30" i="1"/>
  <c r="J30" i="1" s="1"/>
  <c r="G29" i="1"/>
  <c r="H29" i="1" s="1"/>
  <c r="D29" i="1"/>
  <c r="J29" i="1" s="1"/>
  <c r="J28" i="1"/>
  <c r="D28" i="1"/>
  <c r="D27" i="1"/>
  <c r="G27" i="1" s="1"/>
  <c r="H27" i="1" s="1"/>
  <c r="G26" i="1"/>
  <c r="H26" i="1" s="1"/>
  <c r="D26" i="1"/>
  <c r="J26" i="1" s="1"/>
  <c r="G25" i="1"/>
  <c r="H25" i="1" s="1"/>
  <c r="D25" i="1"/>
  <c r="H24" i="1"/>
  <c r="G24" i="1"/>
  <c r="D24" i="1"/>
  <c r="J24" i="1" s="1"/>
  <c r="G20" i="1"/>
  <c r="H20" i="1" s="1"/>
  <c r="D20" i="1"/>
  <c r="J20" i="1" s="1"/>
  <c r="H19" i="1"/>
  <c r="G19" i="1"/>
  <c r="D19" i="1"/>
  <c r="J19" i="1" s="1"/>
  <c r="D18" i="1"/>
  <c r="J18" i="1" s="1"/>
  <c r="D17" i="1"/>
  <c r="J17" i="1" s="1"/>
  <c r="G15" i="1"/>
  <c r="H15" i="1" s="1"/>
  <c r="D15" i="1"/>
  <c r="J15" i="1" s="1"/>
  <c r="D14" i="1"/>
  <c r="J14" i="1" s="1"/>
  <c r="J13" i="1"/>
  <c r="D13" i="1"/>
  <c r="G13" i="1" s="1"/>
  <c r="H13" i="1" s="1"/>
  <c r="G12" i="1"/>
  <c r="H12" i="1" s="1"/>
  <c r="D12" i="1"/>
  <c r="J12" i="1" s="1"/>
  <c r="G11" i="1"/>
  <c r="H11" i="1" s="1"/>
  <c r="D11" i="1"/>
  <c r="J11" i="1" s="1"/>
  <c r="H10" i="1"/>
  <c r="G10" i="1"/>
  <c r="D10" i="1"/>
  <c r="J9" i="1"/>
  <c r="D9" i="1"/>
  <c r="E5" i="1"/>
  <c r="D5" i="1"/>
  <c r="H4" i="1"/>
  <c r="D81" i="1" l="1"/>
  <c r="G82" i="1"/>
  <c r="H82" i="1" s="1"/>
  <c r="G91" i="1"/>
  <c r="H91" i="1" s="1"/>
  <c r="G9" i="1"/>
  <c r="H9" i="1" s="1"/>
  <c r="J27" i="1"/>
  <c r="J35" i="1"/>
  <c r="D42" i="1"/>
  <c r="J82" i="1"/>
  <c r="G95" i="1"/>
  <c r="H95" i="1" s="1"/>
  <c r="G28" i="1"/>
  <c r="H28" i="1" s="1"/>
  <c r="G32" i="1"/>
  <c r="H32" i="1" s="1"/>
  <c r="G36" i="1"/>
  <c r="H36" i="1" s="1"/>
  <c r="G14" i="1"/>
  <c r="H14" i="1" s="1"/>
  <c r="G17" i="1"/>
  <c r="H17" i="1" s="1"/>
  <c r="D16" i="1"/>
  <c r="D8" i="1"/>
  <c r="G18" i="1"/>
  <c r="H18" i="1" s="1"/>
  <c r="D23" i="1"/>
  <c r="D31" i="1"/>
  <c r="G87" i="1"/>
  <c r="H87" i="1" s="1"/>
  <c r="J93" i="1"/>
  <c r="J86" i="1"/>
  <c r="J90" i="1"/>
  <c r="J94" i="1"/>
  <c r="G31" i="1" l="1"/>
  <c r="H31" i="1" s="1"/>
  <c r="F31" i="1"/>
  <c r="J31" i="1"/>
  <c r="G8" i="1"/>
  <c r="H8" i="1" s="1"/>
  <c r="D7" i="1"/>
  <c r="F8" i="1"/>
  <c r="J8" i="1"/>
  <c r="G81" i="1"/>
  <c r="H81" i="1" s="1"/>
  <c r="F93" i="1"/>
  <c r="F89" i="1"/>
  <c r="F85" i="1"/>
  <c r="F84" i="1"/>
  <c r="J81" i="1"/>
  <c r="F92" i="1"/>
  <c r="F88" i="1"/>
  <c r="F83" i="1"/>
  <c r="F90" i="1"/>
  <c r="F81" i="1"/>
  <c r="F86" i="1"/>
  <c r="F94" i="1"/>
  <c r="F23" i="1"/>
  <c r="G23" i="1"/>
  <c r="H23" i="1" s="1"/>
  <c r="D22" i="1"/>
  <c r="J23" i="1"/>
  <c r="J16" i="1"/>
  <c r="G16" i="1"/>
  <c r="H16" i="1" s="1"/>
  <c r="F95" i="1"/>
  <c r="F82" i="1"/>
  <c r="F91" i="1"/>
  <c r="F87" i="1"/>
  <c r="G42" i="1"/>
  <c r="H42" i="1" s="1"/>
  <c r="D41" i="1"/>
  <c r="F42" i="1"/>
  <c r="G41" i="1" l="1"/>
  <c r="H41" i="1" s="1"/>
  <c r="F62" i="1"/>
  <c r="F60" i="1"/>
  <c r="F58" i="1"/>
  <c r="F56" i="1"/>
  <c r="F54" i="1"/>
  <c r="F52" i="1"/>
  <c r="F50" i="1"/>
  <c r="F48" i="1"/>
  <c r="F46" i="1"/>
  <c r="F44" i="1"/>
  <c r="F63" i="1"/>
  <c r="F61" i="1"/>
  <c r="F59" i="1"/>
  <c r="F57" i="1"/>
  <c r="F55" i="1"/>
  <c r="F53" i="1"/>
  <c r="F51" i="1"/>
  <c r="F49" i="1"/>
  <c r="F47" i="1"/>
  <c r="F45" i="1"/>
  <c r="F43" i="1"/>
  <c r="F41" i="1"/>
  <c r="F19" i="1"/>
  <c r="F15" i="1"/>
  <c r="J7" i="1"/>
  <c r="F12" i="1"/>
  <c r="F7" i="1"/>
  <c r="F20" i="1"/>
  <c r="F13" i="1"/>
  <c r="G7" i="1"/>
  <c r="H7" i="1" s="1"/>
  <c r="F10" i="1"/>
  <c r="F18" i="1"/>
  <c r="F17" i="1"/>
  <c r="F11" i="1"/>
  <c r="F9" i="1"/>
  <c r="F14" i="1"/>
  <c r="F16" i="1"/>
  <c r="D38" i="1"/>
  <c r="G38" i="1" s="1"/>
  <c r="H38" i="1" s="1"/>
  <c r="G22" i="1"/>
  <c r="H22" i="1" s="1"/>
  <c r="F24" i="1"/>
  <c r="F27" i="1"/>
  <c r="D39" i="1"/>
  <c r="G39" i="1" s="1"/>
  <c r="H39" i="1" s="1"/>
  <c r="F25" i="1"/>
  <c r="J22" i="1"/>
  <c r="F34" i="1"/>
  <c r="F30" i="1"/>
  <c r="F26" i="1"/>
  <c r="F22" i="1"/>
  <c r="F35" i="1"/>
  <c r="F33" i="1"/>
  <c r="F28" i="1"/>
  <c r="F36" i="1"/>
  <c r="F32" i="1"/>
  <c r="F29" i="1"/>
</calcChain>
</file>

<file path=xl/sharedStrings.xml><?xml version="1.0" encoding="utf-8"?>
<sst xmlns="http://schemas.openxmlformats.org/spreadsheetml/2006/main" count="153" uniqueCount="73">
  <si>
    <t>Superintendencia de Pensiones</t>
  </si>
  <si>
    <t>Participación</t>
  </si>
  <si>
    <t>Variación</t>
  </si>
  <si>
    <t>Absoluta</t>
  </si>
  <si>
    <t>Relativa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</si>
  <si>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</si>
  <si>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</si>
  <si>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</si>
  <si>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</si>
  <si>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</si>
  <si>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</si>
  <si>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</si>
  <si>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</si>
  <si>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</si>
  <si>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</si>
  <si>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</si>
  <si>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</si>
  <si>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</si>
  <si>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</si>
  <si>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</si>
  <si>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</si>
  <si>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</si>
  <si>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</si>
  <si>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t>n/a</t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</si>
  <si>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</si>
  <si>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</si>
  <si>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t>Subtotal Aportes CCI</t>
  </si>
  <si>
    <t>Fondo de Solidaridad Social</t>
  </si>
  <si>
    <t>Seguro de Discapacidad y Sobrevivencia</t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</si>
  <si>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</si>
  <si>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t>Intereses</t>
  </si>
  <si>
    <t>Recargos</t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</si>
  <si>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</si>
  <si>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</si>
  <si>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Operación SIPEN</t>
  </si>
  <si>
    <t>Sin individualizar</t>
  </si>
  <si>
    <t xml:space="preserve"> </t>
  </si>
  <si>
    <t>Aportes individualizados (RD$)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</si>
  <si>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</si>
  <si>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</si>
  <si>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</si>
  <si>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</si>
  <si>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</si>
  <si>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</si>
  <si>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</si>
  <si>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</si>
  <si>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</si>
  <si>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</si>
  <si>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</si>
  <si>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</si>
  <si>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</si>
  <si>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</si>
  <si>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</si>
  <si>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</si>
  <si>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</si>
  <si>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</si>
  <si>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</si>
  <si>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Devolución otorgada del saldo de la CCI</t>
  </si>
  <si>
    <t>Montos devueltos RD$</t>
  </si>
  <si>
    <t>Notas: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</si>
  <si>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</si>
  <si>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</si>
  <si>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</si>
  <si>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</si>
  <si>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2022 es de 2,581,661 , según las estimaciones realizadas por la SIPEN a partir de la Encuesta Nacional Continua de Fuerza de Trabajo que elabora el Banco Central de la República Dominicana.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</si>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</sst>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Avenir LT Std 55 Roman"/>
      <family val="2"/>
    </font>
    <font>
      <b/>
      <sz val="12.5"/>
      <name val="Century Gothic"/>
      <family val="2"/>
    </font>
    <font>
      <sz val="10"/>
      <name val="Century Gothic"/>
      <family val="2"/>
    </font>
    <font>
      <b/>
      <u/>
      <sz val="12.5"/>
      <name val="Avenir LT Std 55 Roman"/>
      <family val="2"/>
    </font>
    <font>
      <b/>
      <sz val="12.5"/>
      <name val="Avenir LT Std 55 Roman"/>
      <family val="2"/>
    </font>
    <font>
      <sz val="12.5"/>
      <name val="Century Gothic"/>
      <family val="2"/>
    </font>
    <font>
      <sz val="12.5"/>
      <color theme="0"/>
      <name val="Avenir LT Std 55 Roman"/>
      <family val="2"/>
    </font>
    <font>
      <b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sz val="10"/>
      <name val="Avenir LT Std 55 Roman"/>
      <family val="2"/>
    </font>
    <font>
      <b/>
      <i/>
      <u/>
      <sz val="12.5"/>
      <color theme="0"/>
      <name val="Avenir LT Std 55 Roman"/>
      <family val="2"/>
    </font>
    <font>
      <sz val="12.5"/>
      <color indexed="10"/>
      <name val="Avenir LT Std 55 Roman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7.5"/>
      <name val="Century Gothic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 tint="-4.9989318521683403E-2"/>
      </right>
      <top/>
      <bottom style="thick">
        <color theme="0"/>
      </bottom>
      <diagonal/>
    </border>
    <border>
      <left/>
      <right style="thick">
        <color rgb="FFFFFFFF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 tint="-4.9989318521683403E-2"/>
      </right>
      <top/>
      <bottom/>
      <diagonal/>
    </border>
    <border>
      <left style="thick">
        <color theme="0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2" applyFont="1" applyAlignment="1">
      <alignment vertical="center"/>
    </xf>
    <xf numFmtId="0" fontId="2" fillId="0" borderId="0" xfId="3"/>
    <xf numFmtId="0" fontId="4" fillId="0" borderId="0" xfId="2" applyFont="1"/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7" fillId="0" borderId="0" xfId="2" applyFont="1"/>
    <xf numFmtId="2" fontId="8" fillId="2" borderId="1" xfId="2" applyNumberFormat="1" applyFont="1" applyFill="1" applyBorder="1" applyAlignment="1">
      <alignment horizontal="center" vertical="center"/>
    </xf>
    <xf numFmtId="17" fontId="9" fillId="2" borderId="2" xfId="2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10" fillId="0" borderId="0" xfId="2" applyFont="1"/>
    <xf numFmtId="0" fontId="8" fillId="2" borderId="5" xfId="2" applyFont="1" applyFill="1" applyBorder="1" applyAlignment="1">
      <alignment horizontal="center" vertical="center"/>
    </xf>
    <xf numFmtId="17" fontId="9" fillId="2" borderId="6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/>
    </xf>
    <xf numFmtId="164" fontId="9" fillId="2" borderId="8" xfId="2" applyNumberFormat="1" applyFont="1" applyFill="1" applyBorder="1" applyAlignment="1">
      <alignment horizontal="center"/>
    </xf>
    <xf numFmtId="3" fontId="8" fillId="2" borderId="1" xfId="2" applyNumberFormat="1" applyFont="1" applyFill="1" applyBorder="1" applyAlignment="1">
      <alignment horizontal="center"/>
    </xf>
    <xf numFmtId="3" fontId="8" fillId="2" borderId="9" xfId="2" applyNumberFormat="1" applyFont="1" applyFill="1" applyBorder="1" applyAlignment="1">
      <alignment horizontal="center"/>
    </xf>
    <xf numFmtId="164" fontId="8" fillId="2" borderId="2" xfId="4" applyNumberFormat="1" applyFont="1" applyFill="1" applyBorder="1" applyAlignment="1">
      <alignment horizontal="center"/>
    </xf>
    <xf numFmtId="3" fontId="8" fillId="2" borderId="10" xfId="2" applyNumberFormat="1" applyFont="1" applyFill="1" applyBorder="1" applyAlignment="1">
      <alignment horizontal="center"/>
    </xf>
    <xf numFmtId="164" fontId="8" fillId="2" borderId="11" xfId="4" applyNumberFormat="1" applyFont="1" applyFill="1" applyBorder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8" fillId="2" borderId="2" xfId="2" applyNumberFormat="1" applyFont="1" applyFill="1" applyBorder="1" applyAlignment="1">
      <alignment horizontal="center"/>
    </xf>
    <xf numFmtId="3" fontId="16" fillId="2" borderId="1" xfId="4" applyNumberFormat="1" applyFont="1" applyFill="1" applyBorder="1" applyAlignment="1">
      <alignment horizontal="center"/>
    </xf>
    <xf numFmtId="3" fontId="16" fillId="2" borderId="0" xfId="4" applyNumberFormat="1" applyFont="1" applyFill="1" applyBorder="1" applyAlignment="1">
      <alignment horizontal="center"/>
    </xf>
    <xf numFmtId="164" fontId="16" fillId="2" borderId="2" xfId="4" applyNumberFormat="1" applyFont="1" applyFill="1" applyBorder="1" applyAlignment="1">
      <alignment horizontal="center"/>
    </xf>
    <xf numFmtId="3" fontId="16" fillId="2" borderId="2" xfId="2" applyNumberFormat="1" applyFont="1" applyFill="1" applyBorder="1" applyAlignment="1">
      <alignment horizontal="center"/>
    </xf>
    <xf numFmtId="164" fontId="16" fillId="2" borderId="11" xfId="4" applyNumberFormat="1" applyFont="1" applyFill="1" applyBorder="1" applyAlignment="1">
      <alignment horizontal="center"/>
    </xf>
    <xf numFmtId="3" fontId="8" fillId="2" borderId="3" xfId="2" applyNumberFormat="1" applyFont="1" applyFill="1" applyBorder="1" applyAlignment="1">
      <alignment horizontal="center"/>
    </xf>
    <xf numFmtId="3" fontId="16" fillId="2" borderId="12" xfId="4" applyNumberFormat="1" applyFont="1" applyFill="1" applyBorder="1" applyAlignment="1">
      <alignment horizontal="center"/>
    </xf>
    <xf numFmtId="3" fontId="16" fillId="2" borderId="13" xfId="4" applyNumberFormat="1" applyFont="1" applyFill="1" applyBorder="1" applyAlignment="1">
      <alignment horizontal="center"/>
    </xf>
    <xf numFmtId="164" fontId="17" fillId="2" borderId="14" xfId="4" applyNumberFormat="1" applyFont="1" applyFill="1" applyBorder="1" applyAlignment="1">
      <alignment horizontal="center"/>
    </xf>
    <xf numFmtId="3" fontId="16" fillId="2" borderId="14" xfId="2" applyNumberFormat="1" applyFont="1" applyFill="1" applyBorder="1" applyAlignment="1">
      <alignment horizontal="center"/>
    </xf>
    <xf numFmtId="164" fontId="16" fillId="2" borderId="7" xfId="4" applyNumberFormat="1" applyFont="1" applyFill="1" applyBorder="1" applyAlignment="1">
      <alignment horizontal="center"/>
    </xf>
    <xf numFmtId="3" fontId="2" fillId="0" borderId="0" xfId="3" applyNumberFormat="1"/>
    <xf numFmtId="3" fontId="8" fillId="2" borderId="1" xfId="4" applyNumberFormat="1" applyFont="1" applyFill="1" applyBorder="1" applyAlignment="1">
      <alignment horizontal="center"/>
    </xf>
    <xf numFmtId="3" fontId="8" fillId="2" borderId="0" xfId="4" applyNumberFormat="1" applyFont="1" applyFill="1" applyBorder="1" applyAlignment="1">
      <alignment horizontal="center"/>
    </xf>
    <xf numFmtId="3" fontId="17" fillId="2" borderId="12" xfId="2" applyNumberFormat="1" applyFont="1" applyFill="1" applyBorder="1" applyAlignment="1">
      <alignment horizontal="center"/>
    </xf>
    <xf numFmtId="3" fontId="17" fillId="2" borderId="13" xfId="2" applyNumberFormat="1" applyFont="1" applyFill="1" applyBorder="1" applyAlignment="1">
      <alignment horizontal="center"/>
    </xf>
    <xf numFmtId="10" fontId="8" fillId="2" borderId="1" xfId="4" applyNumberFormat="1" applyFont="1" applyFill="1" applyBorder="1" applyAlignment="1">
      <alignment horizontal="center" vertical="center"/>
    </xf>
    <xf numFmtId="10" fontId="8" fillId="2" borderId="0" xfId="4" applyNumberFormat="1" applyFont="1" applyFill="1" applyBorder="1" applyAlignment="1">
      <alignment horizontal="center" vertical="center"/>
    </xf>
    <xf numFmtId="165" fontId="16" fillId="2" borderId="2" xfId="5" applyNumberFormat="1" applyFont="1" applyFill="1" applyBorder="1" applyAlignment="1">
      <alignment horizontal="center" wrapText="1"/>
    </xf>
    <xf numFmtId="10" fontId="8" fillId="2" borderId="2" xfId="4" applyNumberFormat="1" applyFont="1" applyFill="1" applyBorder="1" applyAlignment="1">
      <alignment horizontal="center"/>
    </xf>
    <xf numFmtId="164" fontId="7" fillId="0" borderId="0" xfId="6" applyNumberFormat="1" applyFont="1" applyBorder="1" applyAlignment="1"/>
    <xf numFmtId="10" fontId="8" fillId="2" borderId="1" xfId="2" applyNumberFormat="1" applyFont="1" applyFill="1" applyBorder="1" applyAlignment="1">
      <alignment horizontal="center"/>
    </xf>
    <xf numFmtId="10" fontId="8" fillId="2" borderId="0" xfId="2" applyNumberFormat="1" applyFont="1" applyFill="1" applyAlignment="1">
      <alignment horizontal="center"/>
    </xf>
    <xf numFmtId="10" fontId="8" fillId="2" borderId="11" xfId="4" applyNumberFormat="1" applyFont="1" applyFill="1" applyBorder="1" applyAlignment="1">
      <alignment horizontal="center"/>
    </xf>
    <xf numFmtId="4" fontId="16" fillId="2" borderId="12" xfId="2" applyNumberFormat="1" applyFont="1" applyFill="1" applyBorder="1" applyAlignment="1">
      <alignment horizontal="center"/>
    </xf>
    <xf numFmtId="3" fontId="16" fillId="2" borderId="7" xfId="4" applyNumberFormat="1" applyFont="1" applyFill="1" applyBorder="1" applyAlignment="1">
      <alignment horizontal="center"/>
    </xf>
    <xf numFmtId="0" fontId="16" fillId="2" borderId="14" xfId="2" applyFont="1" applyFill="1" applyBorder="1" applyAlignment="1">
      <alignment horizontal="center"/>
    </xf>
    <xf numFmtId="164" fontId="16" fillId="2" borderId="7" xfId="2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8" fillId="2" borderId="0" xfId="3" applyNumberFormat="1" applyFont="1" applyFill="1" applyAlignment="1">
      <alignment horizontal="center"/>
    </xf>
    <xf numFmtId="3" fontId="16" fillId="2" borderId="1" xfId="3" applyNumberFormat="1" applyFont="1" applyFill="1" applyBorder="1" applyAlignment="1">
      <alignment horizontal="center"/>
    </xf>
    <xf numFmtId="3" fontId="16" fillId="2" borderId="0" xfId="3" applyNumberFormat="1" applyFont="1" applyFill="1" applyAlignment="1">
      <alignment horizontal="center"/>
    </xf>
    <xf numFmtId="3" fontId="8" fillId="2" borderId="15" xfId="2" applyNumberFormat="1" applyFont="1" applyFill="1" applyBorder="1" applyAlignment="1">
      <alignment horizontal="center"/>
    </xf>
    <xf numFmtId="164" fontId="8" fillId="2" borderId="0" xfId="4" applyNumberFormat="1" applyFont="1" applyFill="1" applyBorder="1" applyAlignment="1">
      <alignment horizontal="center"/>
    </xf>
    <xf numFmtId="3" fontId="8" fillId="2" borderId="16" xfId="2" applyNumberFormat="1" applyFont="1" applyFill="1" applyBorder="1" applyAlignment="1">
      <alignment horizontal="center"/>
    </xf>
    <xf numFmtId="0" fontId="20" fillId="2" borderId="17" xfId="3" applyFont="1" applyFill="1" applyBorder="1"/>
    <xf numFmtId="0" fontId="20" fillId="2" borderId="6" xfId="3" applyFont="1" applyFill="1" applyBorder="1"/>
    <xf numFmtId="0" fontId="20" fillId="2" borderId="18" xfId="3" applyFont="1" applyFill="1" applyBorder="1"/>
    <xf numFmtId="3" fontId="8" fillId="2" borderId="2" xfId="3" applyNumberFormat="1" applyFont="1" applyFill="1" applyBorder="1" applyAlignment="1">
      <alignment horizontal="center"/>
    </xf>
    <xf numFmtId="164" fontId="8" fillId="2" borderId="15" xfId="4" applyNumberFormat="1" applyFont="1" applyFill="1" applyBorder="1" applyAlignment="1">
      <alignment horizontal="center"/>
    </xf>
    <xf numFmtId="3" fontId="16" fillId="2" borderId="2" xfId="3" applyNumberFormat="1" applyFont="1" applyFill="1" applyBorder="1" applyAlignment="1">
      <alignment horizontal="center"/>
    </xf>
    <xf numFmtId="164" fontId="16" fillId="2" borderId="15" xfId="4" applyNumberFormat="1" applyFont="1" applyFill="1" applyBorder="1" applyAlignment="1">
      <alignment horizontal="center"/>
    </xf>
    <xf numFmtId="43" fontId="16" fillId="2" borderId="2" xfId="5" applyFont="1" applyFill="1" applyBorder="1" applyAlignment="1">
      <alignment horizontal="center" vertical="center" wrapText="1" shrinkToFit="1"/>
    </xf>
    <xf numFmtId="3" fontId="22" fillId="2" borderId="19" xfId="2" applyNumberFormat="1" applyFont="1" applyFill="1" applyBorder="1" applyAlignment="1">
      <alignment horizontal="center"/>
    </xf>
    <xf numFmtId="3" fontId="22" fillId="2" borderId="14" xfId="2" applyNumberFormat="1" applyFont="1" applyFill="1" applyBorder="1" applyAlignment="1">
      <alignment horizontal="center"/>
    </xf>
    <xf numFmtId="164" fontId="17" fillId="2" borderId="7" xfId="4" applyNumberFormat="1" applyFont="1" applyFill="1" applyBorder="1" applyAlignment="1">
      <alignment horizontal="center"/>
    </xf>
    <xf numFmtId="3" fontId="16" fillId="2" borderId="0" xfId="2" applyNumberFormat="1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6" fillId="2" borderId="6" xfId="2" applyFont="1" applyFill="1" applyBorder="1" applyAlignment="1">
      <alignment horizontal="center"/>
    </xf>
    <xf numFmtId="0" fontId="16" fillId="2" borderId="15" xfId="2" applyFont="1" applyFill="1" applyBorder="1" applyAlignment="1">
      <alignment horizontal="center"/>
    </xf>
    <xf numFmtId="164" fontId="16" fillId="2" borderId="11" xfId="2" applyNumberFormat="1" applyFont="1" applyFill="1" applyBorder="1" applyAlignment="1">
      <alignment horizontal="center"/>
    </xf>
    <xf numFmtId="0" fontId="16" fillId="2" borderId="19" xfId="2" applyFont="1" applyFill="1" applyBorder="1" applyAlignment="1">
      <alignment horizontal="center"/>
    </xf>
    <xf numFmtId="165" fontId="16" fillId="2" borderId="7" xfId="5" applyNumberFormat="1" applyFont="1" applyFill="1" applyBorder="1" applyAlignment="1">
      <alignment horizontal="center" wrapText="1"/>
    </xf>
    <xf numFmtId="10" fontId="8" fillId="2" borderId="0" xfId="1" applyNumberFormat="1" applyFont="1" applyFill="1" applyBorder="1" applyAlignment="1">
      <alignment horizontal="center"/>
    </xf>
    <xf numFmtId="10" fontId="8" fillId="2" borderId="2" xfId="1" applyNumberFormat="1" applyFont="1" applyFill="1" applyBorder="1" applyAlignment="1">
      <alignment horizontal="center"/>
    </xf>
    <xf numFmtId="165" fontId="16" fillId="2" borderId="15" xfId="5" applyNumberFormat="1" applyFont="1" applyFill="1" applyBorder="1" applyAlignment="1">
      <alignment horizontal="center" wrapText="1"/>
    </xf>
    <xf numFmtId="164" fontId="8" fillId="2" borderId="11" xfId="2" applyNumberFormat="1" applyFont="1" applyFill="1" applyBorder="1" applyAlignment="1">
      <alignment horizontal="center"/>
    </xf>
    <xf numFmtId="10" fontId="16" fillId="2" borderId="0" xfId="1" applyNumberFormat="1" applyFont="1" applyFill="1" applyBorder="1" applyAlignment="1">
      <alignment horizontal="center"/>
    </xf>
    <xf numFmtId="10" fontId="16" fillId="2" borderId="2" xfId="1" applyNumberFormat="1" applyFont="1" applyFill="1" applyBorder="1" applyAlignment="1">
      <alignment horizontal="center"/>
    </xf>
    <xf numFmtId="10" fontId="16" fillId="2" borderId="2" xfId="4" applyNumberFormat="1" applyFont="1" applyFill="1" applyBorder="1" applyAlignment="1">
      <alignment horizontal="center"/>
    </xf>
    <xf numFmtId="0" fontId="16" fillId="2" borderId="2" xfId="2" applyFont="1" applyFill="1" applyBorder="1" applyAlignment="1">
      <alignment horizontal="center"/>
    </xf>
    <xf numFmtId="3" fontId="16" fillId="2" borderId="10" xfId="2" applyNumberFormat="1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0" fontId="20" fillId="2" borderId="6" xfId="2" applyFont="1" applyFill="1" applyBorder="1" applyAlignment="1">
      <alignment horizontal="center"/>
    </xf>
    <xf numFmtId="0" fontId="20" fillId="2" borderId="15" xfId="2" applyFont="1" applyFill="1" applyBorder="1" applyAlignment="1">
      <alignment horizontal="center"/>
    </xf>
    <xf numFmtId="0" fontId="20" fillId="2" borderId="2" xfId="2" applyFont="1" applyFill="1" applyBorder="1" applyAlignment="1">
      <alignment horizontal="center"/>
    </xf>
    <xf numFmtId="164" fontId="20" fillId="2" borderId="11" xfId="2" applyNumberFormat="1" applyFont="1" applyFill="1" applyBorder="1" applyAlignment="1">
      <alignment horizontal="center"/>
    </xf>
    <xf numFmtId="165" fontId="16" fillId="2" borderId="20" xfId="5" applyNumberFormat="1" applyFont="1" applyFill="1" applyBorder="1" applyAlignment="1">
      <alignment horizontal="center" wrapText="1"/>
    </xf>
    <xf numFmtId="3" fontId="16" fillId="2" borderId="21" xfId="2" applyNumberFormat="1" applyFont="1" applyFill="1" applyBorder="1" applyAlignment="1">
      <alignment horizontal="center"/>
    </xf>
    <xf numFmtId="164" fontId="16" fillId="2" borderId="22" xfId="4" applyNumberFormat="1" applyFont="1" applyFill="1" applyBorder="1" applyAlignment="1">
      <alignment horizontal="center"/>
    </xf>
    <xf numFmtId="3" fontId="16" fillId="2" borderId="6" xfId="2" applyNumberFormat="1" applyFont="1" applyFill="1" applyBorder="1" applyAlignment="1">
      <alignment horizontal="center"/>
    </xf>
    <xf numFmtId="0" fontId="23" fillId="0" borderId="0" xfId="2" applyFont="1" applyAlignment="1">
      <alignment wrapText="1"/>
    </xf>
    <xf numFmtId="0" fontId="24" fillId="0" borderId="0" xfId="2" applyFont="1"/>
    <xf numFmtId="0" fontId="24" fillId="0" borderId="6" xfId="2" applyFont="1" applyBorder="1"/>
    <xf numFmtId="164" fontId="24" fillId="0" borderId="0" xfId="2" applyNumberFormat="1" applyFont="1"/>
    <xf numFmtId="0" fontId="25" fillId="0" borderId="0" xfId="2" applyFont="1"/>
    <xf numFmtId="0" fontId="26" fillId="0" borderId="0" xfId="2" applyFont="1"/>
    <xf numFmtId="0" fontId="27" fillId="0" borderId="0" xfId="2" applyFont="1"/>
    <xf numFmtId="0" fontId="27" fillId="0" borderId="14" xfId="2" applyFont="1" applyBorder="1"/>
    <xf numFmtId="164" fontId="27" fillId="0" borderId="0" xfId="2" applyNumberFormat="1" applyFont="1"/>
    <xf numFmtId="0" fontId="26" fillId="3" borderId="0" xfId="3" applyFont="1" applyFill="1" applyAlignment="1">
      <alignment horizontal="left" vertical="center" wrapText="1"/>
    </xf>
    <xf numFmtId="0" fontId="25" fillId="0" borderId="0" xfId="3" applyFont="1"/>
    <xf numFmtId="0" fontId="26" fillId="0" borderId="0" xfId="3" applyFont="1" applyAlignment="1">
      <alignment horizontal="left" vertical="center" wrapText="1" shrinkToFit="1"/>
    </xf>
    <xf numFmtId="0" fontId="25" fillId="0" borderId="0" xfId="3" applyFont="1" applyAlignment="1">
      <alignment vertical="center" wrapText="1" shrinkToFit="1"/>
    </xf>
    <xf numFmtId="0" fontId="27" fillId="0" borderId="0" xfId="3" applyFont="1" applyAlignment="1">
      <alignment horizontal="left" vertical="center" wrapText="1" shrinkToFit="1"/>
    </xf>
    <xf numFmtId="0" fontId="26" fillId="0" borderId="0" xfId="3" applyFont="1" applyAlignment="1">
      <alignment vertical="center" wrapText="1" shrinkToFit="1"/>
    </xf>
    <xf numFmtId="15" fontId="27" fillId="0" borderId="0" xfId="3" applyNumberFormat="1" applyFont="1" applyAlignment="1">
      <alignment horizontal="left"/>
    </xf>
    <xf numFmtId="0" fontId="28" fillId="0" borderId="0" xfId="3" applyFont="1"/>
    <xf numFmtId="0" fontId="27" fillId="0" borderId="0" xfId="3" applyFont="1"/>
    <xf numFmtId="0" fontId="11" fillId="4" borderId="0" xfId="3" applyFont="1" applyFill="1"/>
    <xf numFmtId="0" fontId="12" fillId="4" borderId="0" xfId="2" applyFont="1" applyFill="1"/>
    <xf numFmtId="0" fontId="12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/>
    </xf>
    <xf numFmtId="0" fontId="15" fillId="4" borderId="0" xfId="2" applyFont="1" applyFill="1" applyAlignment="1">
      <alignment horizontal="right"/>
    </xf>
    <xf numFmtId="0" fontId="2" fillId="4" borderId="0" xfId="3" applyFill="1"/>
    <xf numFmtId="0" fontId="15" fillId="4" borderId="0" xfId="2" applyFont="1" applyFill="1"/>
    <xf numFmtId="0" fontId="11" fillId="4" borderId="0" xfId="2" applyFont="1" applyFill="1" applyAlignment="1">
      <alignment horizontal="right"/>
    </xf>
    <xf numFmtId="0" fontId="12" fillId="4" borderId="0" xfId="2" applyFont="1" applyFill="1" applyAlignment="1">
      <alignment horizontal="center"/>
    </xf>
    <xf numFmtId="0" fontId="12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 wrapText="1"/>
    </xf>
    <xf numFmtId="0" fontId="11" fillId="4" borderId="0" xfId="2" applyFont="1" applyFill="1"/>
    <xf numFmtId="0" fontId="11" fillId="4" borderId="0" xfId="3" applyFont="1" applyFill="1" applyAlignment="1">
      <alignment horizontal="right"/>
    </xf>
    <xf numFmtId="0" fontId="15" fillId="4" borderId="0" xfId="2" applyFont="1" applyFill="1" applyAlignment="1">
      <alignment horizontal="right"/>
    </xf>
    <xf numFmtId="0" fontId="21" fillId="4" borderId="0" xfId="2" applyFont="1" applyFill="1" applyAlignment="1">
      <alignment horizontal="right"/>
    </xf>
    <xf numFmtId="0" fontId="21" fillId="4" borderId="0" xfId="2" applyFont="1" applyFill="1" applyAlignment="1">
      <alignment horizontal="right"/>
    </xf>
    <xf numFmtId="0" fontId="11" fillId="4" borderId="0" xfId="2" applyFont="1" applyFill="1" applyAlignment="1">
      <alignment horizontal="right"/>
    </xf>
    <xf numFmtId="0" fontId="12" fillId="4" borderId="0" xfId="2" applyFont="1" applyFill="1" applyAlignment="1">
      <alignment horizontal="left"/>
    </xf>
  </cellXfs>
  <cellStyles count="7">
    <cellStyle name="Millares 3 2" xfId="5" xr:uid="{F5B69274-2C7B-409B-B361-E156145FEB4F}"/>
    <cellStyle name="Normal" xfId="0" builtinId="0"/>
    <cellStyle name="Normal 3 2" xfId="3" xr:uid="{9AB0D9B0-F841-48A3-8258-F3CBA7B76E42}"/>
    <cellStyle name="Normal 4 9 2" xfId="2" xr:uid="{89739BF5-922C-44D0-A4D6-7093FE58D3E9}"/>
    <cellStyle name="Porcentaje" xfId="1" builtinId="5"/>
    <cellStyle name="Porcentaje 2" xfId="6" xr:uid="{A5BA2EEF-B365-4FF7-95C7-06A958126411}"/>
    <cellStyle name="Porcentual 3 2" xfId="4" xr:uid="{90E3B6C0-AA63-41EF-AFE2-55F8EF944B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21167</xdr:rowOff>
    </xdr:from>
    <xdr:to>
      <xdr:col>2</xdr:col>
      <xdr:colOff>814917</xdr:colOff>
      <xdr:row>5</xdr:row>
      <xdr:rowOff>19378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BED4AFDA-372D-4839-8AF2-3D79417C3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83092"/>
          <a:ext cx="3129492" cy="969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560917</xdr:colOff>
      <xdr:row>21</xdr:row>
      <xdr:rowOff>9525</xdr:rowOff>
    </xdr:from>
    <xdr:to>
      <xdr:col>2</xdr:col>
      <xdr:colOff>1322917</xdr:colOff>
      <xdr:row>21</xdr:row>
      <xdr:rowOff>254000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A6E81433-465B-4ED3-8A5A-F2868793635B}"/>
            </a:ext>
          </a:extLst>
        </xdr:cNvPr>
        <xdr:cNvSpPr/>
      </xdr:nvSpPr>
      <xdr:spPr>
        <a:xfrm>
          <a:off x="560917" y="4572000"/>
          <a:ext cx="3257550" cy="2063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39</xdr:row>
      <xdr:rowOff>223630</xdr:rowOff>
    </xdr:from>
    <xdr:to>
      <xdr:col>3</xdr:col>
      <xdr:colOff>0</xdr:colOff>
      <xdr:row>41</xdr:row>
      <xdr:rowOff>29817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26238CA2-0B21-47B0-9090-DFF16B93A126}"/>
            </a:ext>
          </a:extLst>
        </xdr:cNvPr>
        <xdr:cNvSpPr/>
      </xdr:nvSpPr>
      <xdr:spPr>
        <a:xfrm>
          <a:off x="304800" y="8662780"/>
          <a:ext cx="3524250" cy="27291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419100</xdr:colOff>
      <xdr:row>63</xdr:row>
      <xdr:rowOff>161925</xdr:rowOff>
    </xdr:from>
    <xdr:to>
      <xdr:col>2</xdr:col>
      <xdr:colOff>1838326</xdr:colOff>
      <xdr:row>65</xdr:row>
      <xdr:rowOff>1681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EEE5A193-C41A-47DC-A635-DCF371971398}"/>
            </a:ext>
          </a:extLst>
        </xdr:cNvPr>
        <xdr:cNvSpPr/>
      </xdr:nvSpPr>
      <xdr:spPr>
        <a:xfrm>
          <a:off x="419100" y="13754100"/>
          <a:ext cx="3409951" cy="277906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95250</xdr:colOff>
      <xdr:row>79</xdr:row>
      <xdr:rowOff>171450</xdr:rowOff>
    </xdr:from>
    <xdr:to>
      <xdr:col>2</xdr:col>
      <xdr:colOff>1838325</xdr:colOff>
      <xdr:row>81</xdr:row>
      <xdr:rowOff>9525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E9460BD8-C720-44A1-8425-26CC52E32DD8}"/>
            </a:ext>
          </a:extLst>
        </xdr:cNvPr>
        <xdr:cNvSpPr/>
      </xdr:nvSpPr>
      <xdr:spPr>
        <a:xfrm>
          <a:off x="95250" y="17164050"/>
          <a:ext cx="37338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95</xdr:row>
      <xdr:rowOff>219075</xdr:rowOff>
    </xdr:from>
    <xdr:to>
      <xdr:col>3</xdr:col>
      <xdr:colOff>0</xdr:colOff>
      <xdr:row>97</xdr:row>
      <xdr:rowOff>28575</xdr:rowOff>
    </xdr:to>
    <xdr:sp macro="" textlink="">
      <xdr:nvSpPr>
        <xdr:cNvPr id="7" name="7 Rectángulo redondeado">
          <a:extLst>
            <a:ext uri="{FF2B5EF4-FFF2-40B4-BE49-F238E27FC236}">
              <a16:creationId xmlns:a16="http://schemas.microsoft.com/office/drawing/2014/main" id="{6BA6EC7D-8C61-469B-A0B3-171923480E40}"/>
            </a:ext>
          </a:extLst>
        </xdr:cNvPr>
        <xdr:cNvSpPr/>
      </xdr:nvSpPr>
      <xdr:spPr>
        <a:xfrm>
          <a:off x="123825" y="20612100"/>
          <a:ext cx="370522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109</xdr:row>
      <xdr:rowOff>171450</xdr:rowOff>
    </xdr:from>
    <xdr:to>
      <xdr:col>3</xdr:col>
      <xdr:colOff>0</xdr:colOff>
      <xdr:row>111</xdr:row>
      <xdr:rowOff>0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2E611BD9-7ED7-466C-9609-BFD264FDC365}"/>
            </a:ext>
          </a:extLst>
        </xdr:cNvPr>
        <xdr:cNvSpPr/>
      </xdr:nvSpPr>
      <xdr:spPr>
        <a:xfrm>
          <a:off x="571500" y="23593425"/>
          <a:ext cx="3257550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113</xdr:row>
      <xdr:rowOff>200025</xdr:rowOff>
    </xdr:from>
    <xdr:to>
      <xdr:col>3</xdr:col>
      <xdr:colOff>0</xdr:colOff>
      <xdr:row>115</xdr:row>
      <xdr:rowOff>38100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48611303-C384-4C53-B483-758141837DFD}"/>
            </a:ext>
          </a:extLst>
        </xdr:cNvPr>
        <xdr:cNvSpPr/>
      </xdr:nvSpPr>
      <xdr:spPr>
        <a:xfrm>
          <a:off x="561975" y="24498300"/>
          <a:ext cx="32670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638174</xdr:colOff>
      <xdr:row>6</xdr:row>
      <xdr:rowOff>9525</xdr:rowOff>
    </xdr:from>
    <xdr:to>
      <xdr:col>3</xdr:col>
      <xdr:colOff>0</xdr:colOff>
      <xdr:row>7</xdr:row>
      <xdr:rowOff>22412</xdr:rowOff>
    </xdr:to>
    <xdr:sp macro="" textlink="">
      <xdr:nvSpPr>
        <xdr:cNvPr id="10" name="2 Rectángulo redondeado">
          <a:extLst>
            <a:ext uri="{FF2B5EF4-FFF2-40B4-BE49-F238E27FC236}">
              <a16:creationId xmlns:a16="http://schemas.microsoft.com/office/drawing/2014/main" id="{D99C713D-7B3C-4512-9146-06B753381966}"/>
            </a:ext>
          </a:extLst>
        </xdr:cNvPr>
        <xdr:cNvSpPr/>
      </xdr:nvSpPr>
      <xdr:spPr>
        <a:xfrm>
          <a:off x="638174" y="1371600"/>
          <a:ext cx="3190876" cy="25101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371475</xdr:colOff>
      <xdr:row>117</xdr:row>
      <xdr:rowOff>190500</xdr:rowOff>
    </xdr:from>
    <xdr:to>
      <xdr:col>2</xdr:col>
      <xdr:colOff>1981200</xdr:colOff>
      <xdr:row>119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91549600-3F64-4698-852B-E78A68C09DA6}"/>
            </a:ext>
          </a:extLst>
        </xdr:cNvPr>
        <xdr:cNvSpPr/>
      </xdr:nvSpPr>
      <xdr:spPr>
        <a:xfrm>
          <a:off x="371475" y="25365075"/>
          <a:ext cx="34575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/2AN&#193;LISIS%20Y%20ESTADISTICAS/Resumen%20Estad&#237;stico/Datos/1.%20Datos%202022/DATOS%20RESUMEN%20ESTADISTIC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echas"/>
      <sheetName val="Afiliados 2022"/>
      <sheetName val="Cotizantes 2022"/>
      <sheetName val="Individualizacion 2022"/>
      <sheetName val="Mercado Potencial 2022"/>
      <sheetName val="Patrimonio 2022"/>
      <sheetName val="Rentabilidad 2022"/>
      <sheetName val="Beneficios 2022"/>
      <sheetName val="RQ Enero 2022"/>
      <sheetName val="RM Enero 2022"/>
      <sheetName val="RQ Febrero 2022"/>
      <sheetName val="RM Febrero 2022"/>
      <sheetName val="RQ Marzo 2022"/>
      <sheetName val="RM Marzo 2022"/>
      <sheetName val="RQ Abril 2022"/>
      <sheetName val="RM Abril 2022"/>
      <sheetName val="RQ Mayo 2022"/>
      <sheetName val="RM Mayo 2022"/>
      <sheetName val="RQ Junio 2022"/>
      <sheetName val="RM Junio 2022"/>
      <sheetName val="RQ Julio 2022"/>
      <sheetName val="RM Julio 2022"/>
      <sheetName val="RQ Agosto 2022"/>
      <sheetName val="RM Agosto 2022"/>
      <sheetName val="RQ Septiembre 2022"/>
      <sheetName val="RM Septiembre 2022"/>
      <sheetName val="RQ Octubre 2022"/>
      <sheetName val="RM Octubre 2022"/>
      <sheetName val="RQ Noviembre 2022"/>
      <sheetName val="RM Noviembre 2022"/>
      <sheetName val="RQ Diciembre 2022"/>
      <sheetName val="RM Diciembre 2022"/>
    </sheetNames>
    <sheetDataSet>
      <sheetData sheetId="0"/>
      <sheetData sheetId="1">
        <row r="7">
          <cell r="K7" t="str">
            <v>Abril-2022</v>
          </cell>
          <cell r="L7" t="str">
            <v>Enero-2022</v>
          </cell>
        </row>
        <row r="21">
          <cell r="E21" t="str">
            <v>Resumen estadístico previsional al 30 de abril de 2022</v>
          </cell>
        </row>
      </sheetData>
      <sheetData sheetId="2">
        <row r="60">
          <cell r="G60">
            <v>63357</v>
          </cell>
        </row>
        <row r="61">
          <cell r="G61">
            <v>1337497</v>
          </cell>
        </row>
        <row r="62">
          <cell r="G62">
            <v>9926</v>
          </cell>
        </row>
        <row r="63">
          <cell r="G63">
            <v>1384714</v>
          </cell>
        </row>
        <row r="64">
          <cell r="G64">
            <v>600482</v>
          </cell>
        </row>
        <row r="65">
          <cell r="G65">
            <v>32404</v>
          </cell>
        </row>
        <row r="66">
          <cell r="G66">
            <v>943122</v>
          </cell>
        </row>
        <row r="67">
          <cell r="G67">
            <v>4371502</v>
          </cell>
        </row>
        <row r="68">
          <cell r="G68">
            <v>1357</v>
          </cell>
        </row>
        <row r="69">
          <cell r="G69">
            <v>2571</v>
          </cell>
        </row>
        <row r="70">
          <cell r="G70">
            <v>119364</v>
          </cell>
        </row>
        <row r="71">
          <cell r="G71">
            <v>123292</v>
          </cell>
        </row>
        <row r="72">
          <cell r="G72">
            <v>106027</v>
          </cell>
        </row>
        <row r="73">
          <cell r="G73">
            <v>4600821</v>
          </cell>
        </row>
      </sheetData>
      <sheetData sheetId="3">
        <row r="63">
          <cell r="G63">
            <v>31759</v>
          </cell>
        </row>
        <row r="64">
          <cell r="G64">
            <v>506515</v>
          </cell>
        </row>
        <row r="65">
          <cell r="G65">
            <v>7055</v>
          </cell>
        </row>
        <row r="66">
          <cell r="G66">
            <v>611629</v>
          </cell>
        </row>
        <row r="67">
          <cell r="G67">
            <v>269682</v>
          </cell>
        </row>
        <row r="68">
          <cell r="G68">
            <v>16601</v>
          </cell>
        </row>
        <row r="69">
          <cell r="G69">
            <v>395159</v>
          </cell>
        </row>
        <row r="70">
          <cell r="G70">
            <v>1838400</v>
          </cell>
        </row>
        <row r="71">
          <cell r="G71">
            <v>341</v>
          </cell>
        </row>
        <row r="72">
          <cell r="G72">
            <v>215</v>
          </cell>
        </row>
        <row r="73">
          <cell r="G73">
            <v>96549</v>
          </cell>
        </row>
        <row r="74">
          <cell r="G74">
            <v>97105</v>
          </cell>
        </row>
        <row r="75">
          <cell r="G75">
            <v>28344</v>
          </cell>
        </row>
        <row r="76">
          <cell r="G76">
            <v>13777</v>
          </cell>
        </row>
        <row r="77">
          <cell r="G77">
            <v>1977626</v>
          </cell>
        </row>
      </sheetData>
      <sheetData sheetId="4">
        <row r="172">
          <cell r="B172">
            <v>61299759.719999999</v>
          </cell>
          <cell r="C172">
            <v>48017.26</v>
          </cell>
        </row>
        <row r="173">
          <cell r="B173">
            <v>1092908878.4400001</v>
          </cell>
          <cell r="C173">
            <v>4366812.92</v>
          </cell>
        </row>
        <row r="174">
          <cell r="B174">
            <v>27490843.460000001</v>
          </cell>
          <cell r="C174">
            <v>226709.9</v>
          </cell>
        </row>
        <row r="175">
          <cell r="B175">
            <v>1529281656.5</v>
          </cell>
          <cell r="C175">
            <v>8494810.1199999992</v>
          </cell>
        </row>
        <row r="176">
          <cell r="B176">
            <v>646925271.66999996</v>
          </cell>
          <cell r="C176">
            <v>3667812.25</v>
          </cell>
        </row>
        <row r="177">
          <cell r="B177">
            <v>35216213.539999999</v>
          </cell>
          <cell r="C177">
            <v>65368.36</v>
          </cell>
        </row>
        <row r="178">
          <cell r="B178">
            <v>940771990.30999994</v>
          </cell>
          <cell r="C178">
            <v>3905984.55</v>
          </cell>
        </row>
        <row r="179">
          <cell r="B179">
            <v>4333894613.6399994</v>
          </cell>
          <cell r="C179">
            <v>20775515.359999999</v>
          </cell>
        </row>
        <row r="180">
          <cell r="B180">
            <v>4896875.5599999996</v>
          </cell>
          <cell r="C180">
            <v>7218203.5800000001</v>
          </cell>
        </row>
        <row r="181">
          <cell r="B181">
            <v>769506.4</v>
          </cell>
          <cell r="C181">
            <v>387020.94</v>
          </cell>
        </row>
        <row r="182">
          <cell r="B182">
            <v>468213429.64999998</v>
          </cell>
          <cell r="C182">
            <v>204842514.22</v>
          </cell>
        </row>
        <row r="183">
          <cell r="B183">
            <v>473879811.60999995</v>
          </cell>
          <cell r="C183">
            <v>212447738.74000001</v>
          </cell>
        </row>
        <row r="184">
          <cell r="B184">
            <v>104653997.20999999</v>
          </cell>
          <cell r="C184">
            <v>513643.47</v>
          </cell>
        </row>
        <row r="186">
          <cell r="H186">
            <v>26478208.52</v>
          </cell>
        </row>
        <row r="187">
          <cell r="H187">
            <v>52955113.219999999</v>
          </cell>
        </row>
        <row r="188">
          <cell r="H188">
            <v>41217524.43</v>
          </cell>
        </row>
        <row r="189">
          <cell r="H189">
            <v>235525754.55000001</v>
          </cell>
        </row>
        <row r="190">
          <cell r="H190">
            <v>34610745.57</v>
          </cell>
        </row>
        <row r="191">
          <cell r="D191">
            <v>558395675.24999988</v>
          </cell>
          <cell r="E191">
            <v>29629060.59</v>
          </cell>
          <cell r="F191">
            <v>390.70999999999992</v>
          </cell>
          <cell r="G191">
            <v>3318797.3</v>
          </cell>
        </row>
      </sheetData>
      <sheetData sheetId="5">
        <row r="8">
          <cell r="H8">
            <v>2581660.6085818596</v>
          </cell>
        </row>
      </sheetData>
      <sheetData sheetId="6">
        <row r="69">
          <cell r="G69">
            <v>777822191058.66003</v>
          </cell>
        </row>
        <row r="70">
          <cell r="G70">
            <v>9185689771.8299999</v>
          </cell>
        </row>
        <row r="71">
          <cell r="G71">
            <v>186670183226.66</v>
          </cell>
        </row>
        <row r="72">
          <cell r="G72">
            <v>5143254541.4499998</v>
          </cell>
        </row>
        <row r="73">
          <cell r="G73">
            <v>269581458509.07001</v>
          </cell>
        </row>
        <row r="74">
          <cell r="G74">
            <v>133902208637.74001</v>
          </cell>
        </row>
        <row r="75">
          <cell r="G75">
            <v>7706481464.04</v>
          </cell>
        </row>
        <row r="76">
          <cell r="G76">
            <v>165632914907.87</v>
          </cell>
        </row>
        <row r="77">
          <cell r="G77">
            <v>93846897.159999996</v>
          </cell>
        </row>
        <row r="81">
          <cell r="G81">
            <v>25360555263.919998</v>
          </cell>
        </row>
        <row r="82">
          <cell r="G82">
            <v>19189740659.360001</v>
          </cell>
        </row>
        <row r="83">
          <cell r="G83">
            <v>56976820375.980003</v>
          </cell>
        </row>
        <row r="84">
          <cell r="G84">
            <v>106127765237.55</v>
          </cell>
        </row>
        <row r="85">
          <cell r="G85">
            <v>985570919492.63013</v>
          </cell>
        </row>
      </sheetData>
      <sheetData sheetId="7">
        <row r="53">
          <cell r="F53">
            <v>0.11182277534534023</v>
          </cell>
        </row>
        <row r="54">
          <cell r="F54">
            <v>0.1068836140849756</v>
          </cell>
        </row>
        <row r="55">
          <cell r="F55">
            <v>0.10188421435195473</v>
          </cell>
        </row>
        <row r="56">
          <cell r="F56">
            <v>8.3846161595197768E-2</v>
          </cell>
        </row>
        <row r="57">
          <cell r="F57">
            <v>9.3455416416201378E-2</v>
          </cell>
        </row>
        <row r="58">
          <cell r="F58">
            <v>7.7120404674677845E-2</v>
          </cell>
        </row>
        <row r="59">
          <cell r="F59">
            <v>7.869502386776861E-2</v>
          </cell>
        </row>
        <row r="61">
          <cell r="F61">
            <v>9.7888229835295673E-2</v>
          </cell>
        </row>
        <row r="62">
          <cell r="F62">
            <v>0.11059782538663354</v>
          </cell>
        </row>
        <row r="63">
          <cell r="F63">
            <v>0.11285782201868422</v>
          </cell>
        </row>
        <row r="64">
          <cell r="F64">
            <v>9.4600000000000004E-2</v>
          </cell>
        </row>
        <row r="65">
          <cell r="F65">
            <v>9.266988790708193E-2</v>
          </cell>
        </row>
      </sheetData>
      <sheetData sheetId="8">
        <row r="8">
          <cell r="B8">
            <v>21460</v>
          </cell>
          <cell r="C8">
            <v>14326</v>
          </cell>
          <cell r="F8">
            <v>31915</v>
          </cell>
          <cell r="G8">
            <v>12101</v>
          </cell>
        </row>
        <row r="25">
          <cell r="B25">
            <v>198455</v>
          </cell>
          <cell r="C25">
            <v>39</v>
          </cell>
          <cell r="D25">
            <v>187919</v>
          </cell>
          <cell r="E25">
            <v>36238490228.330002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C3F4-B04A-4B81-AA25-144A6E011806}">
  <dimension ref="A1:J138"/>
  <sheetViews>
    <sheetView showGridLines="0" tabSelected="1" view="pageBreakPreview" zoomScale="90" zoomScaleSheetLayoutView="90" workbookViewId="0">
      <selection activeCell="A7" sqref="A7:C123"/>
    </sheetView>
  </sheetViews>
  <sheetFormatPr baseColWidth="10" defaultColWidth="11.42578125" defaultRowHeight="12.75" x14ac:dyDescent="0.2"/>
  <cols>
    <col min="1" max="1" width="11.42578125" style="2"/>
    <col min="2" max="2" width="26" style="2" customWidth="1"/>
    <col min="3" max="3" width="20" style="2" customWidth="1"/>
    <col min="4" max="4" width="24.140625" style="2" bestFit="1" customWidth="1"/>
    <col min="5" max="5" width="22.42578125" style="2" bestFit="1" customWidth="1"/>
    <col min="6" max="6" width="17.42578125" style="2" bestFit="1" customWidth="1"/>
    <col min="7" max="7" width="20.7109375" style="2" bestFit="1" customWidth="1"/>
    <col min="8" max="8" width="12.7109375" style="2" bestFit="1" customWidth="1"/>
    <col min="9" max="9" width="11.42578125" style="2"/>
    <col min="10" max="10" width="14" style="2" hidden="1" customWidth="1"/>
    <col min="11" max="16384" width="11.42578125" style="2"/>
  </cols>
  <sheetData>
    <row r="1" spans="1:10" ht="12.7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ht="23.25" x14ac:dyDescent="0.25">
      <c r="A3" s="3"/>
      <c r="B3" s="3"/>
      <c r="C3" s="3"/>
      <c r="D3" s="3"/>
      <c r="E3" s="3"/>
      <c r="F3" s="3"/>
      <c r="G3" s="3"/>
      <c r="H3" s="4" t="s">
        <v>0</v>
      </c>
      <c r="I3" s="3"/>
    </row>
    <row r="4" spans="1:10" ht="23.25" x14ac:dyDescent="0.35">
      <c r="A4" s="5"/>
      <c r="B4" s="5"/>
      <c r="C4" s="5"/>
      <c r="H4" s="6" t="str">
        <f>+[1]Fechas!E21</f>
        <v>Resumen estadístico previsional al 30 de abril de 2022</v>
      </c>
      <c r="I4" s="7"/>
    </row>
    <row r="5" spans="1:10" ht="17.25" thickBot="1" x14ac:dyDescent="0.3">
      <c r="A5" s="5"/>
      <c r="B5" s="5"/>
      <c r="C5" s="5"/>
      <c r="D5" s="8" t="str">
        <f>+[1]Fechas!K7</f>
        <v>Abril-2022</v>
      </c>
      <c r="E5" s="8" t="str">
        <f>+[1]Fechas!L7</f>
        <v>Enero-2022</v>
      </c>
      <c r="F5" s="9" t="s">
        <v>1</v>
      </c>
      <c r="G5" s="10" t="s">
        <v>2</v>
      </c>
      <c r="H5" s="11"/>
      <c r="I5" s="7"/>
    </row>
    <row r="6" spans="1:10" ht="18" thickTop="1" thickBot="1" x14ac:dyDescent="0.3">
      <c r="A6" s="12"/>
      <c r="B6" s="12"/>
      <c r="C6" s="12"/>
      <c r="D6" s="13"/>
      <c r="E6" s="13"/>
      <c r="F6" s="14"/>
      <c r="G6" s="15" t="s">
        <v>3</v>
      </c>
      <c r="H6" s="16" t="s">
        <v>4</v>
      </c>
      <c r="I6" s="7"/>
    </row>
    <row r="7" spans="1:10" ht="18.75" thickTop="1" x14ac:dyDescent="0.25">
      <c r="A7" s="113"/>
      <c r="B7" s="114"/>
      <c r="C7" s="115" t="s">
        <v>5</v>
      </c>
      <c r="D7" s="17">
        <f>D8+D16+D20</f>
        <v>4600821</v>
      </c>
      <c r="E7" s="18">
        <v>4536048</v>
      </c>
      <c r="F7" s="19">
        <f t="shared" ref="F7:F20" si="0">D7/D$7</f>
        <v>1</v>
      </c>
      <c r="G7" s="20">
        <f>D7-E7</f>
        <v>64773</v>
      </c>
      <c r="H7" s="21">
        <f>G7/E7</f>
        <v>1.4279610797769337E-2</v>
      </c>
      <c r="I7" s="7"/>
      <c r="J7" s="2" t="b">
        <f>D7='[1]Afiliados 2022'!$G$73</f>
        <v>1</v>
      </c>
    </row>
    <row r="8" spans="1:10" ht="16.5" x14ac:dyDescent="0.25">
      <c r="A8" s="116" t="s">
        <v>6</v>
      </c>
      <c r="B8" s="116"/>
      <c r="C8" s="116"/>
      <c r="D8" s="17">
        <f>SUM(D9:D15)</f>
        <v>4371502</v>
      </c>
      <c r="E8" s="22">
        <v>4307119</v>
      </c>
      <c r="F8" s="19">
        <f t="shared" si="0"/>
        <v>0.95015693938103651</v>
      </c>
      <c r="G8" s="23">
        <f>D8-E8</f>
        <v>64383</v>
      </c>
      <c r="H8" s="21">
        <f>G8/E8</f>
        <v>1.4948042995793708E-2</v>
      </c>
      <c r="I8" s="7"/>
      <c r="J8" s="2" t="b">
        <f>D8='[1]Afiliados 2022'!$G$67</f>
        <v>1</v>
      </c>
    </row>
    <row r="9" spans="1:10" ht="16.5" x14ac:dyDescent="0.25">
      <c r="A9" s="117"/>
      <c r="B9" s="117"/>
      <c r="C9" s="118" t="s">
        <v>7</v>
      </c>
      <c r="D9" s="24">
        <f>'[1]Afiliados 2022'!G60</f>
        <v>63357</v>
      </c>
      <c r="E9" s="25">
        <v>60536</v>
      </c>
      <c r="F9" s="26">
        <f t="shared" si="0"/>
        <v>1.3770803080580618E-2</v>
      </c>
      <c r="G9" s="27">
        <f>D9-E9</f>
        <v>2821</v>
      </c>
      <c r="H9" s="28">
        <f>G9/E9</f>
        <v>4.660037002775208E-2</v>
      </c>
      <c r="I9" s="7"/>
      <c r="J9" s="2" t="b">
        <f>D9='[1]Afiliados 2022'!G60</f>
        <v>1</v>
      </c>
    </row>
    <row r="10" spans="1:10" ht="16.5" x14ac:dyDescent="0.25">
      <c r="A10" s="119"/>
      <c r="B10" s="120"/>
      <c r="C10" s="118" t="s">
        <v>8</v>
      </c>
      <c r="D10" s="24">
        <f>'[1]Afiliados 2022'!G61</f>
        <v>1337497</v>
      </c>
      <c r="E10" s="25">
        <v>1320855</v>
      </c>
      <c r="F10" s="26">
        <f t="shared" si="0"/>
        <v>0.29070833227373982</v>
      </c>
      <c r="G10" s="27">
        <f>D10-E10</f>
        <v>16642</v>
      </c>
      <c r="H10" s="28">
        <f t="shared" ref="H10:H20" si="1">G10/E10</f>
        <v>1.2599414773006879E-2</v>
      </c>
      <c r="I10" s="7"/>
    </row>
    <row r="11" spans="1:10" ht="16.5" x14ac:dyDescent="0.25">
      <c r="A11" s="117"/>
      <c r="B11" s="117"/>
      <c r="C11" s="118" t="s">
        <v>9</v>
      </c>
      <c r="D11" s="24">
        <f>'[1]Afiliados 2022'!G62</f>
        <v>9926</v>
      </c>
      <c r="E11" s="25">
        <v>9079</v>
      </c>
      <c r="F11" s="26">
        <f t="shared" si="0"/>
        <v>2.1574410306334458E-3</v>
      </c>
      <c r="G11" s="27">
        <f t="shared" ref="G11:G20" si="2">D11-E11</f>
        <v>847</v>
      </c>
      <c r="H11" s="28">
        <f t="shared" si="1"/>
        <v>9.3292212798766386E-2</v>
      </c>
      <c r="I11" s="7"/>
      <c r="J11" s="2" t="b">
        <f>D11='[1]Afiliados 2022'!G62</f>
        <v>1</v>
      </c>
    </row>
    <row r="12" spans="1:10" ht="16.5" x14ac:dyDescent="0.25">
      <c r="A12" s="119"/>
      <c r="B12" s="120"/>
      <c r="C12" s="118" t="s">
        <v>10</v>
      </c>
      <c r="D12" s="24">
        <f>'[1]Afiliados 2022'!G63</f>
        <v>1384714</v>
      </c>
      <c r="E12" s="25">
        <v>1362835</v>
      </c>
      <c r="F12" s="26">
        <f t="shared" si="0"/>
        <v>0.30097106581629668</v>
      </c>
      <c r="G12" s="27">
        <f t="shared" si="2"/>
        <v>21879</v>
      </c>
      <c r="H12" s="28">
        <f t="shared" si="1"/>
        <v>1.6054034420894678E-2</v>
      </c>
      <c r="I12" s="7"/>
      <c r="J12" s="2" t="b">
        <f>D12='[1]Afiliados 2022'!G63</f>
        <v>1</v>
      </c>
    </row>
    <row r="13" spans="1:10" ht="16.5" x14ac:dyDescent="0.25">
      <c r="A13" s="119"/>
      <c r="B13" s="120"/>
      <c r="C13" s="118" t="s">
        <v>11</v>
      </c>
      <c r="D13" s="24">
        <f>'[1]Afiliados 2022'!G64</f>
        <v>600482</v>
      </c>
      <c r="E13" s="25">
        <v>593336</v>
      </c>
      <c r="F13" s="26">
        <f t="shared" si="0"/>
        <v>0.13051627090034584</v>
      </c>
      <c r="G13" s="27">
        <f t="shared" si="2"/>
        <v>7146</v>
      </c>
      <c r="H13" s="28">
        <f t="shared" si="1"/>
        <v>1.2043766095433278E-2</v>
      </c>
      <c r="I13" s="7"/>
      <c r="J13" s="2" t="b">
        <f>D13='[1]Afiliados 2022'!G64</f>
        <v>1</v>
      </c>
    </row>
    <row r="14" spans="1:10" ht="16.5" x14ac:dyDescent="0.25">
      <c r="A14" s="119"/>
      <c r="B14" s="120"/>
      <c r="C14" s="118" t="s">
        <v>12</v>
      </c>
      <c r="D14" s="24">
        <f>'[1]Afiliados 2022'!G65</f>
        <v>32404</v>
      </c>
      <c r="E14" s="25">
        <v>32136</v>
      </c>
      <c r="F14" s="26">
        <f t="shared" si="0"/>
        <v>7.0430907874920587E-3</v>
      </c>
      <c r="G14" s="27">
        <f t="shared" si="2"/>
        <v>268</v>
      </c>
      <c r="H14" s="28">
        <f t="shared" si="1"/>
        <v>8.3395568832462033E-3</v>
      </c>
      <c r="I14" s="7"/>
      <c r="J14" s="2" t="b">
        <f>D14='[1]Afiliados 2022'!G65</f>
        <v>1</v>
      </c>
    </row>
    <row r="15" spans="1:10" ht="16.5" x14ac:dyDescent="0.25">
      <c r="A15" s="119"/>
      <c r="B15" s="120"/>
      <c r="C15" s="118" t="s">
        <v>13</v>
      </c>
      <c r="D15" s="24">
        <f>'[1]Afiliados 2022'!G66</f>
        <v>943122</v>
      </c>
      <c r="E15" s="25">
        <v>928342</v>
      </c>
      <c r="F15" s="26">
        <f t="shared" si="0"/>
        <v>0.20498993549194808</v>
      </c>
      <c r="G15" s="27">
        <f t="shared" si="2"/>
        <v>14780</v>
      </c>
      <c r="H15" s="28">
        <f t="shared" si="1"/>
        <v>1.5920856753222412E-2</v>
      </c>
      <c r="I15" s="7"/>
      <c r="J15" s="2" t="b">
        <f>D15='[1]Afiliados 2022'!G66</f>
        <v>1</v>
      </c>
    </row>
    <row r="16" spans="1:10" ht="16.5" x14ac:dyDescent="0.25">
      <c r="A16" s="118"/>
      <c r="B16" s="118"/>
      <c r="C16" s="117" t="s">
        <v>14</v>
      </c>
      <c r="D16" s="17">
        <f>D19+D17+D18</f>
        <v>123292</v>
      </c>
      <c r="E16" s="22">
        <v>123289</v>
      </c>
      <c r="F16" s="19">
        <f t="shared" si="0"/>
        <v>2.6797825866296473E-2</v>
      </c>
      <c r="G16" s="23">
        <f t="shared" si="2"/>
        <v>3</v>
      </c>
      <c r="H16" s="21">
        <f t="shared" si="1"/>
        <v>2.4333071076900617E-5</v>
      </c>
      <c r="I16" s="7"/>
      <c r="J16" s="2" t="b">
        <f>D16='[1]Afiliados 2022'!$G$71</f>
        <v>1</v>
      </c>
    </row>
    <row r="17" spans="1:10" ht="16.5" x14ac:dyDescent="0.25">
      <c r="A17" s="118"/>
      <c r="B17" s="118"/>
      <c r="C17" s="118" t="s">
        <v>15</v>
      </c>
      <c r="D17" s="24">
        <f>'[1]Afiliados 2022'!G68</f>
        <v>1357</v>
      </c>
      <c r="E17" s="25">
        <v>1357</v>
      </c>
      <c r="F17" s="26">
        <f t="shared" si="0"/>
        <v>2.9494735830844102E-4</v>
      </c>
      <c r="G17" s="27">
        <f t="shared" si="2"/>
        <v>0</v>
      </c>
      <c r="H17" s="28">
        <f t="shared" si="1"/>
        <v>0</v>
      </c>
      <c r="I17" s="7"/>
      <c r="J17" s="2" t="b">
        <f>D17='[1]Afiliados 2022'!G68</f>
        <v>1</v>
      </c>
    </row>
    <row r="18" spans="1:10" ht="16.5" x14ac:dyDescent="0.25">
      <c r="A18" s="118"/>
      <c r="B18" s="118"/>
      <c r="C18" s="118" t="s">
        <v>16</v>
      </c>
      <c r="D18" s="24">
        <f>'[1]Afiliados 2022'!G69</f>
        <v>2571</v>
      </c>
      <c r="E18" s="25">
        <v>2571</v>
      </c>
      <c r="F18" s="26">
        <f t="shared" si="0"/>
        <v>5.5881330745099621E-4</v>
      </c>
      <c r="G18" s="27">
        <f t="shared" si="2"/>
        <v>0</v>
      </c>
      <c r="H18" s="28">
        <f t="shared" si="1"/>
        <v>0</v>
      </c>
      <c r="I18" s="7"/>
      <c r="J18" s="2" t="b">
        <f>D18='[1]Afiliados 2022'!G69</f>
        <v>1</v>
      </c>
    </row>
    <row r="19" spans="1:10" ht="16.5" x14ac:dyDescent="0.25">
      <c r="A19" s="118"/>
      <c r="B19" s="118"/>
      <c r="C19" s="118" t="s">
        <v>17</v>
      </c>
      <c r="D19" s="24">
        <f>'[1]Afiliados 2022'!G70</f>
        <v>119364</v>
      </c>
      <c r="E19" s="25">
        <v>119361</v>
      </c>
      <c r="F19" s="26">
        <f t="shared" si="0"/>
        <v>2.5944065200537034E-2</v>
      </c>
      <c r="G19" s="27">
        <f t="shared" si="2"/>
        <v>3</v>
      </c>
      <c r="H19" s="28">
        <f t="shared" si="1"/>
        <v>2.5133837685676225E-5</v>
      </c>
      <c r="I19" s="7"/>
      <c r="J19" s="2" t="b">
        <f>D19='[1]Afiliados 2022'!G70</f>
        <v>1</v>
      </c>
    </row>
    <row r="20" spans="1:10" ht="17.25" thickBot="1" x14ac:dyDescent="0.3">
      <c r="A20" s="118"/>
      <c r="B20" s="118"/>
      <c r="C20" s="117" t="s">
        <v>18</v>
      </c>
      <c r="D20" s="17">
        <f>'[1]Afiliados 2022'!G72</f>
        <v>106027</v>
      </c>
      <c r="E20" s="29">
        <v>105640</v>
      </c>
      <c r="F20" s="19">
        <f t="shared" si="0"/>
        <v>2.3045234752666968E-2</v>
      </c>
      <c r="G20" s="23">
        <f t="shared" si="2"/>
        <v>387</v>
      </c>
      <c r="H20" s="21">
        <f t="shared" si="1"/>
        <v>3.6633850814085573E-3</v>
      </c>
      <c r="I20" s="7"/>
      <c r="J20" s="2" t="b">
        <f>D20='[1]Afiliados 2022'!$G$72</f>
        <v>1</v>
      </c>
    </row>
    <row r="21" spans="1:10" ht="18" thickTop="1" thickBot="1" x14ac:dyDescent="0.3">
      <c r="A21" s="121"/>
      <c r="B21" s="121"/>
      <c r="C21" s="121"/>
      <c r="D21" s="30"/>
      <c r="E21" s="31"/>
      <c r="F21" s="32"/>
      <c r="G21" s="33"/>
      <c r="H21" s="34"/>
      <c r="I21" s="7"/>
    </row>
    <row r="22" spans="1:10" ht="17.25" thickTop="1" x14ac:dyDescent="0.25">
      <c r="A22" s="113"/>
      <c r="B22" s="122"/>
      <c r="C22" s="115" t="s">
        <v>19</v>
      </c>
      <c r="D22" s="17">
        <f>D23+D31+D35+D36</f>
        <v>1977626</v>
      </c>
      <c r="E22" s="22">
        <v>1864996</v>
      </c>
      <c r="F22" s="19">
        <f t="shared" ref="F22:F36" si="3">D22/D$22</f>
        <v>1</v>
      </c>
      <c r="G22" s="23">
        <f>D22-E22</f>
        <v>112630</v>
      </c>
      <c r="H22" s="21">
        <f>G22/E22</f>
        <v>6.0391550437641689E-2</v>
      </c>
      <c r="I22" s="7"/>
      <c r="J22" s="2" t="b">
        <f>D22='[1]Cotizantes 2022'!$G$77</f>
        <v>1</v>
      </c>
    </row>
    <row r="23" spans="1:10" ht="16.5" x14ac:dyDescent="0.25">
      <c r="A23" s="116" t="s">
        <v>6</v>
      </c>
      <c r="B23" s="116"/>
      <c r="C23" s="116"/>
      <c r="D23" s="17">
        <f>SUM(D24:D30)</f>
        <v>1838400</v>
      </c>
      <c r="E23" s="22">
        <v>1726189</v>
      </c>
      <c r="F23" s="19">
        <f t="shared" si="3"/>
        <v>0.9295994288100986</v>
      </c>
      <c r="G23" s="23">
        <f>D23-E23</f>
        <v>112211</v>
      </c>
      <c r="H23" s="21">
        <f>G23/E23</f>
        <v>6.5005048693972681E-2</v>
      </c>
      <c r="I23" s="7"/>
      <c r="J23" s="2" t="b">
        <f>D23='[1]Cotizantes 2022'!$G$70</f>
        <v>1</v>
      </c>
    </row>
    <row r="24" spans="1:10" ht="16.5" x14ac:dyDescent="0.25">
      <c r="A24" s="117"/>
      <c r="B24" s="117"/>
      <c r="C24" s="118" t="s">
        <v>7</v>
      </c>
      <c r="D24" s="24">
        <f>'[1]Cotizantes 2022'!G63</f>
        <v>31759</v>
      </c>
      <c r="E24" s="25">
        <v>29326</v>
      </c>
      <c r="F24" s="26">
        <f t="shared" si="3"/>
        <v>1.6059153753035203E-2</v>
      </c>
      <c r="G24" s="27">
        <f>D24-E24</f>
        <v>2433</v>
      </c>
      <c r="H24" s="28">
        <f>G24/E24</f>
        <v>8.296392279888154E-2</v>
      </c>
      <c r="I24" s="7"/>
      <c r="J24" s="2" t="b">
        <f>D24='[1]Cotizantes 2022'!G63</f>
        <v>1</v>
      </c>
    </row>
    <row r="25" spans="1:10" ht="16.5" x14ac:dyDescent="0.25">
      <c r="A25" s="119"/>
      <c r="B25" s="118"/>
      <c r="C25" s="118" t="s">
        <v>8</v>
      </c>
      <c r="D25" s="24">
        <f>'[1]Cotizantes 2022'!G64</f>
        <v>506515</v>
      </c>
      <c r="E25" s="25">
        <v>473065</v>
      </c>
      <c r="F25" s="26">
        <f>D25/D$22</f>
        <v>0.25612274514999295</v>
      </c>
      <c r="G25" s="27">
        <f t="shared" ref="G25:G36" si="4">D25-E25</f>
        <v>33450</v>
      </c>
      <c r="H25" s="28">
        <f t="shared" ref="H25:H36" si="5">G25/E25</f>
        <v>7.0709099172418161E-2</v>
      </c>
      <c r="I25" s="7"/>
    </row>
    <row r="26" spans="1:10" ht="16.5" x14ac:dyDescent="0.25">
      <c r="A26" s="117"/>
      <c r="B26" s="117"/>
      <c r="C26" s="118" t="s">
        <v>9</v>
      </c>
      <c r="D26" s="24">
        <f>'[1]Cotizantes 2022'!G65</f>
        <v>7055</v>
      </c>
      <c r="E26" s="25">
        <v>6571</v>
      </c>
      <c r="F26" s="26">
        <f t="shared" si="3"/>
        <v>3.5674086000082928E-3</v>
      </c>
      <c r="G26" s="27">
        <f t="shared" si="4"/>
        <v>484</v>
      </c>
      <c r="H26" s="28">
        <f t="shared" si="5"/>
        <v>7.36569776289758E-2</v>
      </c>
      <c r="I26" s="7"/>
      <c r="J26" s="2" t="b">
        <f>D26='[1]Cotizantes 2022'!G65</f>
        <v>1</v>
      </c>
    </row>
    <row r="27" spans="1:10" ht="16.5" x14ac:dyDescent="0.25">
      <c r="A27" s="119"/>
      <c r="B27" s="118"/>
      <c r="C27" s="118" t="s">
        <v>10</v>
      </c>
      <c r="D27" s="24">
        <f>'[1]Cotizantes 2022'!G66</f>
        <v>611629</v>
      </c>
      <c r="E27" s="25">
        <v>570709</v>
      </c>
      <c r="F27" s="26">
        <f t="shared" si="3"/>
        <v>0.30927435217781318</v>
      </c>
      <c r="G27" s="27">
        <f t="shared" si="4"/>
        <v>40920</v>
      </c>
      <c r="H27" s="28">
        <f t="shared" si="5"/>
        <v>7.1700288588404951E-2</v>
      </c>
      <c r="I27" s="7"/>
      <c r="J27" s="2" t="b">
        <f>D27='[1]Cotizantes 2022'!G66</f>
        <v>1</v>
      </c>
    </row>
    <row r="28" spans="1:10" ht="16.5" x14ac:dyDescent="0.25">
      <c r="A28" s="119"/>
      <c r="B28" s="118"/>
      <c r="C28" s="118" t="s">
        <v>11</v>
      </c>
      <c r="D28" s="24">
        <f>'[1]Cotizantes 2022'!G67</f>
        <v>269682</v>
      </c>
      <c r="E28" s="25">
        <v>263023</v>
      </c>
      <c r="F28" s="26">
        <f t="shared" si="3"/>
        <v>0.1363665323979357</v>
      </c>
      <c r="G28" s="27">
        <f t="shared" si="4"/>
        <v>6659</v>
      </c>
      <c r="H28" s="28">
        <f t="shared" si="5"/>
        <v>2.531717758523019E-2</v>
      </c>
      <c r="I28" s="7"/>
      <c r="J28" s="2" t="b">
        <f>D28='[1]Cotizantes 2022'!G67</f>
        <v>1</v>
      </c>
    </row>
    <row r="29" spans="1:10" ht="16.5" x14ac:dyDescent="0.25">
      <c r="A29" s="119"/>
      <c r="B29" s="118"/>
      <c r="C29" s="118" t="s">
        <v>12</v>
      </c>
      <c r="D29" s="24">
        <f>'[1]Cotizantes 2022'!G68</f>
        <v>16601</v>
      </c>
      <c r="E29" s="25">
        <v>16194</v>
      </c>
      <c r="F29" s="26">
        <f t="shared" si="3"/>
        <v>8.3944082450372309E-3</v>
      </c>
      <c r="G29" s="27">
        <f t="shared" si="4"/>
        <v>407</v>
      </c>
      <c r="H29" s="28">
        <f t="shared" si="5"/>
        <v>2.5132765221687045E-2</v>
      </c>
      <c r="I29" s="7"/>
      <c r="J29" s="2" t="b">
        <f>D29='[1]Cotizantes 2022'!G68</f>
        <v>1</v>
      </c>
    </row>
    <row r="30" spans="1:10" ht="16.5" x14ac:dyDescent="0.25">
      <c r="A30" s="119"/>
      <c r="B30" s="118"/>
      <c r="C30" s="118" t="s">
        <v>13</v>
      </c>
      <c r="D30" s="24">
        <f>'[1]Cotizantes 2022'!G69</f>
        <v>395159</v>
      </c>
      <c r="E30" s="25">
        <v>367301</v>
      </c>
      <c r="F30" s="26">
        <f t="shared" si="3"/>
        <v>0.19981482848627596</v>
      </c>
      <c r="G30" s="27">
        <f t="shared" si="4"/>
        <v>27858</v>
      </c>
      <c r="H30" s="28">
        <f t="shared" si="5"/>
        <v>7.5845151524226731E-2</v>
      </c>
      <c r="I30" s="7"/>
      <c r="J30" s="2" t="b">
        <f>D30='[1]Cotizantes 2022'!G69</f>
        <v>1</v>
      </c>
    </row>
    <row r="31" spans="1:10" ht="16.5" x14ac:dyDescent="0.25">
      <c r="A31" s="118"/>
      <c r="B31" s="118"/>
      <c r="C31" s="117" t="s">
        <v>14</v>
      </c>
      <c r="D31" s="17">
        <f>D34+D32+D33</f>
        <v>97105</v>
      </c>
      <c r="E31" s="22">
        <v>98558</v>
      </c>
      <c r="F31" s="19">
        <f t="shared" si="3"/>
        <v>4.9101801857378495E-2</v>
      </c>
      <c r="G31" s="23">
        <f t="shared" si="4"/>
        <v>-1453</v>
      </c>
      <c r="H31" s="21">
        <f t="shared" si="5"/>
        <v>-1.4742588120700501E-2</v>
      </c>
      <c r="I31" s="7"/>
      <c r="J31" s="35" t="b">
        <f>D31='[1]Cotizantes 2022'!$G$74</f>
        <v>1</v>
      </c>
    </row>
    <row r="32" spans="1:10" ht="18" x14ac:dyDescent="0.25">
      <c r="A32" s="118"/>
      <c r="B32" s="118"/>
      <c r="C32" s="118" t="s">
        <v>20</v>
      </c>
      <c r="D32" s="24">
        <f>'[1]Cotizantes 2022'!G71</f>
        <v>341</v>
      </c>
      <c r="E32" s="25">
        <v>353</v>
      </c>
      <c r="F32" s="26">
        <f t="shared" si="3"/>
        <v>1.7242896280692102E-4</v>
      </c>
      <c r="G32" s="27">
        <f t="shared" si="4"/>
        <v>-12</v>
      </c>
      <c r="H32" s="28">
        <f t="shared" si="5"/>
        <v>-3.39943342776204E-2</v>
      </c>
      <c r="I32" s="7"/>
      <c r="J32" s="2" t="b">
        <f>D32='[1]Cotizantes 2022'!G71</f>
        <v>1</v>
      </c>
    </row>
    <row r="33" spans="1:10" ht="16.5" x14ac:dyDescent="0.25">
      <c r="A33" s="118"/>
      <c r="B33" s="118"/>
      <c r="C33" s="118" t="s">
        <v>16</v>
      </c>
      <c r="D33" s="24">
        <f>'[1]Cotizantes 2022'!G72</f>
        <v>215</v>
      </c>
      <c r="E33" s="25">
        <v>1553</v>
      </c>
      <c r="F33" s="26">
        <f t="shared" si="3"/>
        <v>1.087162082213725E-4</v>
      </c>
      <c r="G33" s="27">
        <f t="shared" si="4"/>
        <v>-1338</v>
      </c>
      <c r="H33" s="28">
        <f t="shared" si="5"/>
        <v>-0.86155827430779142</v>
      </c>
      <c r="I33" s="7"/>
      <c r="J33" s="2" t="b">
        <f>D33='[1]Cotizantes 2022'!G72</f>
        <v>1</v>
      </c>
    </row>
    <row r="34" spans="1:10" ht="16.5" x14ac:dyDescent="0.25">
      <c r="A34" s="118"/>
      <c r="B34" s="118"/>
      <c r="C34" s="118" t="s">
        <v>17</v>
      </c>
      <c r="D34" s="24">
        <f>'[1]Cotizantes 2022'!G73</f>
        <v>96549</v>
      </c>
      <c r="E34" s="25">
        <v>96652</v>
      </c>
      <c r="F34" s="26">
        <f t="shared" si="3"/>
        <v>4.8820656686350203E-2</v>
      </c>
      <c r="G34" s="27">
        <f t="shared" si="4"/>
        <v>-103</v>
      </c>
      <c r="H34" s="28">
        <f t="shared" si="5"/>
        <v>-1.0656789305963663E-3</v>
      </c>
      <c r="I34" s="7"/>
      <c r="J34" s="2" t="b">
        <f>D34='[1]Cotizantes 2022'!G73</f>
        <v>1</v>
      </c>
    </row>
    <row r="35" spans="1:10" ht="16.5" x14ac:dyDescent="0.25">
      <c r="A35" s="118"/>
      <c r="B35" s="118"/>
      <c r="C35" s="117" t="s">
        <v>18</v>
      </c>
      <c r="D35" s="36">
        <f>'[1]Cotizantes 2022'!G75</f>
        <v>28344</v>
      </c>
      <c r="E35" s="37">
        <v>28270</v>
      </c>
      <c r="F35" s="19">
        <f t="shared" si="3"/>
        <v>1.4332335841053869E-2</v>
      </c>
      <c r="G35" s="23">
        <f t="shared" si="4"/>
        <v>74</v>
      </c>
      <c r="H35" s="21">
        <f t="shared" si="5"/>
        <v>2.6176158471878318E-3</v>
      </c>
      <c r="I35" s="7"/>
      <c r="J35" s="2" t="b">
        <f>D35='[1]Cotizantes 2022'!G75</f>
        <v>1</v>
      </c>
    </row>
    <row r="36" spans="1:10" ht="18.75" thickBot="1" x14ac:dyDescent="0.3">
      <c r="A36" s="119"/>
      <c r="B36" s="117"/>
      <c r="C36" s="117" t="s">
        <v>21</v>
      </c>
      <c r="D36" s="36">
        <f>'[1]Cotizantes 2022'!G76</f>
        <v>13777</v>
      </c>
      <c r="E36" s="22">
        <v>11979</v>
      </c>
      <c r="F36" s="19">
        <f t="shared" si="3"/>
        <v>6.9664334914690644E-3</v>
      </c>
      <c r="G36" s="23">
        <f t="shared" si="4"/>
        <v>1798</v>
      </c>
      <c r="H36" s="21">
        <f t="shared" si="5"/>
        <v>0.15009600133567075</v>
      </c>
      <c r="I36" s="7"/>
      <c r="J36" s="2" t="b">
        <f>D36='[1]Cotizantes 2022'!$G$76</f>
        <v>1</v>
      </c>
    </row>
    <row r="37" spans="1:10" ht="18" thickTop="1" thickBot="1" x14ac:dyDescent="0.3">
      <c r="A37" s="121"/>
      <c r="B37" s="121"/>
      <c r="C37" s="121"/>
      <c r="D37" s="38"/>
      <c r="E37" s="39"/>
      <c r="F37" s="32"/>
      <c r="G37" s="33"/>
      <c r="H37" s="34"/>
      <c r="I37" s="7"/>
    </row>
    <row r="38" spans="1:10" ht="18.75" thickTop="1" x14ac:dyDescent="0.25">
      <c r="A38" s="123" t="s">
        <v>22</v>
      </c>
      <c r="B38" s="123"/>
      <c r="C38" s="123"/>
      <c r="D38" s="40">
        <f>D22/D7</f>
        <v>0.42984197820345543</v>
      </c>
      <c r="E38" s="41">
        <v>0.41114997019431893</v>
      </c>
      <c r="F38" s="42" t="s">
        <v>23</v>
      </c>
      <c r="G38" s="43">
        <f>D38-E38</f>
        <v>1.8692008009136507E-2</v>
      </c>
      <c r="H38" s="21">
        <f>G38/E38</f>
        <v>4.5462749274436852E-2</v>
      </c>
      <c r="I38" s="44"/>
    </row>
    <row r="39" spans="1:10" ht="16.5" customHeight="1" thickBot="1" x14ac:dyDescent="0.3">
      <c r="A39" s="124" t="s">
        <v>24</v>
      </c>
      <c r="B39" s="124"/>
      <c r="C39" s="124"/>
      <c r="D39" s="45">
        <f>D22/'[1]Mercado Potencial 2022'!H8</f>
        <v>0.76602865358291083</v>
      </c>
      <c r="E39" s="46">
        <v>0.80026083099638667</v>
      </c>
      <c r="F39" s="42" t="s">
        <v>23</v>
      </c>
      <c r="G39" s="43">
        <f>D39-E39</f>
        <v>-3.4232177413475839E-2</v>
      </c>
      <c r="H39" s="47">
        <f>G39/E39</f>
        <v>-4.2776275043793069E-2</v>
      </c>
      <c r="I39" s="7"/>
    </row>
    <row r="40" spans="1:10" ht="18" thickTop="1" thickBot="1" x14ac:dyDescent="0.3">
      <c r="A40" s="125"/>
      <c r="B40" s="125"/>
      <c r="C40" s="125"/>
      <c r="D40" s="48"/>
      <c r="E40" s="49"/>
      <c r="F40" s="50"/>
      <c r="G40" s="33"/>
      <c r="H40" s="51"/>
      <c r="I40" s="7"/>
    </row>
    <row r="41" spans="1:10" ht="18.75" thickTop="1" x14ac:dyDescent="0.25">
      <c r="A41" s="126"/>
      <c r="B41" s="114"/>
      <c r="C41" s="115" t="s">
        <v>25</v>
      </c>
      <c r="D41" s="52">
        <f>D42+D50+D54+D55+D56+D57+D58+D59+D62+D63+D60+D61</f>
        <v>6128296590.170002</v>
      </c>
      <c r="E41" s="53">
        <v>5760673033.6100006</v>
      </c>
      <c r="F41" s="19">
        <f t="shared" ref="F41:F63" si="6">D41/D$41</f>
        <v>1</v>
      </c>
      <c r="G41" s="23">
        <f>D41-E41</f>
        <v>367623556.56000137</v>
      </c>
      <c r="H41" s="21">
        <f>G41/E41</f>
        <v>6.3816077464411355E-2</v>
      </c>
      <c r="I41" s="7"/>
    </row>
    <row r="42" spans="1:10" ht="16.5" x14ac:dyDescent="0.25">
      <c r="A42" s="116" t="s">
        <v>26</v>
      </c>
      <c r="B42" s="116"/>
      <c r="C42" s="116"/>
      <c r="D42" s="52">
        <f>SUM(D43:D49)</f>
        <v>4354670129</v>
      </c>
      <c r="E42" s="53">
        <v>4039346596.5199995</v>
      </c>
      <c r="F42" s="19">
        <f t="shared" si="6"/>
        <v>0.71058410194849908</v>
      </c>
      <c r="G42" s="23">
        <f>D42-E42</f>
        <v>315323532.4800005</v>
      </c>
      <c r="H42" s="21">
        <f>G42/E42</f>
        <v>7.8063004732413843E-2</v>
      </c>
      <c r="I42" s="7"/>
    </row>
    <row r="43" spans="1:10" ht="16.5" x14ac:dyDescent="0.25">
      <c r="A43" s="117"/>
      <c r="B43" s="117"/>
      <c r="C43" s="118" t="s">
        <v>7</v>
      </c>
      <c r="D43" s="54">
        <f>'[1]Individualizacion 2022'!B172+'[1]Individualizacion 2022'!C172</f>
        <v>61347776.979999997</v>
      </c>
      <c r="E43" s="55">
        <v>54530096.119999997</v>
      </c>
      <c r="F43" s="26">
        <f t="shared" si="6"/>
        <v>1.0010575708493603E-2</v>
      </c>
      <c r="G43" s="27">
        <f>D43-E43</f>
        <v>6817680.8599999994</v>
      </c>
      <c r="H43" s="28">
        <f>G43/E43</f>
        <v>0.12502601948466913</v>
      </c>
      <c r="I43" s="7"/>
    </row>
    <row r="44" spans="1:10" ht="16.5" x14ac:dyDescent="0.25">
      <c r="A44" s="127" t="s">
        <v>8</v>
      </c>
      <c r="B44" s="127"/>
      <c r="C44" s="127"/>
      <c r="D44" s="54">
        <f>'[1]Individualizacion 2022'!B173+'[1]Individualizacion 2022'!C173</f>
        <v>1097275691.3600001</v>
      </c>
      <c r="E44" s="55">
        <v>1007428020.4300001</v>
      </c>
      <c r="F44" s="26">
        <f>D44/D$41</f>
        <v>0.17905068320617315</v>
      </c>
      <c r="G44" s="27">
        <f t="shared" ref="G44:G63" si="7">D44-E44</f>
        <v>89847670.930000067</v>
      </c>
      <c r="H44" s="28">
        <f t="shared" ref="H44:H63" si="8">G44/E44</f>
        <v>8.9185201431711644E-2</v>
      </c>
      <c r="I44" s="7"/>
    </row>
    <row r="45" spans="1:10" ht="16.5" x14ac:dyDescent="0.25">
      <c r="A45" s="117"/>
      <c r="B45" s="117"/>
      <c r="C45" s="118" t="s">
        <v>9</v>
      </c>
      <c r="D45" s="54">
        <f>'[1]Individualizacion 2022'!B174+'[1]Individualizacion 2022'!C174</f>
        <v>27717553.359999999</v>
      </c>
      <c r="E45" s="55">
        <v>27943096.359999999</v>
      </c>
      <c r="F45" s="26">
        <f t="shared" si="6"/>
        <v>4.5228805349368873E-3</v>
      </c>
      <c r="G45" s="27">
        <f t="shared" si="7"/>
        <v>-225543</v>
      </c>
      <c r="H45" s="28">
        <f t="shared" si="8"/>
        <v>-8.0715106548771894E-3</v>
      </c>
      <c r="I45" s="7"/>
    </row>
    <row r="46" spans="1:10" ht="16.5" x14ac:dyDescent="0.25">
      <c r="A46" s="127" t="s">
        <v>10</v>
      </c>
      <c r="B46" s="127"/>
      <c r="C46" s="127"/>
      <c r="D46" s="54">
        <f>'[1]Individualizacion 2022'!B175+'[1]Individualizacion 2022'!C175</f>
        <v>1537776466.6199999</v>
      </c>
      <c r="E46" s="55">
        <v>1413376893.8599999</v>
      </c>
      <c r="F46" s="26">
        <f t="shared" si="6"/>
        <v>0.25093049006254792</v>
      </c>
      <c r="G46" s="27">
        <f t="shared" si="7"/>
        <v>124399572.75999999</v>
      </c>
      <c r="H46" s="28">
        <f t="shared" si="8"/>
        <v>8.8015852884264154E-2</v>
      </c>
      <c r="I46" s="7"/>
    </row>
    <row r="47" spans="1:10" ht="16.5" x14ac:dyDescent="0.25">
      <c r="A47" s="127" t="s">
        <v>11</v>
      </c>
      <c r="B47" s="127"/>
      <c r="C47" s="127"/>
      <c r="D47" s="54">
        <f>'[1]Individualizacion 2022'!B176+'[1]Individualizacion 2022'!C176</f>
        <v>650593083.91999996</v>
      </c>
      <c r="E47" s="55">
        <v>640643349.97000003</v>
      </c>
      <c r="F47" s="26">
        <f t="shared" si="6"/>
        <v>0.10616214054710955</v>
      </c>
      <c r="G47" s="27">
        <f t="shared" si="7"/>
        <v>9949733.9499999285</v>
      </c>
      <c r="H47" s="28">
        <f t="shared" si="8"/>
        <v>1.5530847156168644E-2</v>
      </c>
      <c r="I47" s="7"/>
    </row>
    <row r="48" spans="1:10" ht="16.5" x14ac:dyDescent="0.25">
      <c r="A48" s="127" t="s">
        <v>12</v>
      </c>
      <c r="B48" s="127"/>
      <c r="C48" s="127"/>
      <c r="D48" s="54">
        <f>'[1]Individualizacion 2022'!B177+'[1]Individualizacion 2022'!C177</f>
        <v>35281581.899999999</v>
      </c>
      <c r="E48" s="55">
        <v>32188711.390000001</v>
      </c>
      <c r="F48" s="26">
        <f t="shared" si="6"/>
        <v>5.7571596578065215E-3</v>
      </c>
      <c r="G48" s="27">
        <f t="shared" si="7"/>
        <v>3092870.5099999979</v>
      </c>
      <c r="H48" s="28">
        <f t="shared" si="8"/>
        <v>9.6085564672863957E-2</v>
      </c>
      <c r="I48" s="7"/>
    </row>
    <row r="49" spans="1:9" ht="16.5" x14ac:dyDescent="0.25">
      <c r="A49" s="127" t="s">
        <v>13</v>
      </c>
      <c r="B49" s="127"/>
      <c r="C49" s="127"/>
      <c r="D49" s="54">
        <f>'[1]Individualizacion 2022'!B178+'[1]Individualizacion 2022'!C178</f>
        <v>944677974.8599999</v>
      </c>
      <c r="E49" s="55">
        <v>863236428.38999999</v>
      </c>
      <c r="F49" s="26">
        <f t="shared" si="6"/>
        <v>0.15415017223143146</v>
      </c>
      <c r="G49" s="27">
        <f t="shared" si="7"/>
        <v>81441546.469999909</v>
      </c>
      <c r="H49" s="28">
        <f t="shared" si="8"/>
        <v>9.4344427310481371E-2</v>
      </c>
      <c r="I49" s="7"/>
    </row>
    <row r="50" spans="1:9" ht="16.5" x14ac:dyDescent="0.25">
      <c r="A50" s="116" t="s">
        <v>14</v>
      </c>
      <c r="B50" s="116"/>
      <c r="C50" s="116"/>
      <c r="D50" s="52">
        <f>D68+D75</f>
        <v>686327550.3499999</v>
      </c>
      <c r="E50" s="53">
        <v>706341672.05999994</v>
      </c>
      <c r="F50" s="19">
        <f t="shared" si="6"/>
        <v>0.11199320076167542</v>
      </c>
      <c r="G50" s="23">
        <f t="shared" si="7"/>
        <v>-20014121.710000038</v>
      </c>
      <c r="H50" s="21">
        <f t="shared" si="8"/>
        <v>-2.8334901509676106E-2</v>
      </c>
      <c r="I50" s="7"/>
    </row>
    <row r="51" spans="1:9" ht="18" x14ac:dyDescent="0.25">
      <c r="A51" s="118"/>
      <c r="B51" s="118"/>
      <c r="C51" s="118" t="s">
        <v>20</v>
      </c>
      <c r="D51" s="54">
        <f>D69+D76</f>
        <v>12115079.140000001</v>
      </c>
      <c r="E51" s="55">
        <v>11726079.99</v>
      </c>
      <c r="F51" s="26">
        <f t="shared" si="6"/>
        <v>1.9769080953805341E-3</v>
      </c>
      <c r="G51" s="27">
        <f t="shared" si="7"/>
        <v>388999.15000000037</v>
      </c>
      <c r="H51" s="28">
        <f t="shared" si="8"/>
        <v>3.3173844143289048E-2</v>
      </c>
      <c r="I51" s="7"/>
    </row>
    <row r="52" spans="1:9" ht="16.5" x14ac:dyDescent="0.25">
      <c r="A52" s="118"/>
      <c r="B52" s="118"/>
      <c r="C52" s="118" t="s">
        <v>16</v>
      </c>
      <c r="D52" s="54">
        <f>D70+D77</f>
        <v>1156527.3400000001</v>
      </c>
      <c r="E52" s="55">
        <v>25783829.630000003</v>
      </c>
      <c r="F52" s="26">
        <f t="shared" si="6"/>
        <v>1.8871921797243129E-4</v>
      </c>
      <c r="G52" s="27">
        <f t="shared" si="7"/>
        <v>-24627302.290000003</v>
      </c>
      <c r="H52" s="28">
        <f t="shared" si="8"/>
        <v>-0.95514524581506088</v>
      </c>
      <c r="I52" s="7"/>
    </row>
    <row r="53" spans="1:9" ht="16.5" x14ac:dyDescent="0.25">
      <c r="A53" s="118"/>
      <c r="B53" s="118"/>
      <c r="C53" s="118" t="s">
        <v>17</v>
      </c>
      <c r="D53" s="54">
        <f>D71+D78</f>
        <v>673055943.87</v>
      </c>
      <c r="E53" s="55">
        <v>668831762.43999994</v>
      </c>
      <c r="F53" s="26">
        <f t="shared" si="6"/>
        <v>0.10982757344832246</v>
      </c>
      <c r="G53" s="27">
        <f t="shared" si="7"/>
        <v>4224181.4300000668</v>
      </c>
      <c r="H53" s="28">
        <f t="shared" si="8"/>
        <v>6.3157608044654024E-3</v>
      </c>
      <c r="I53" s="7"/>
    </row>
    <row r="54" spans="1:9" ht="16.5" x14ac:dyDescent="0.25">
      <c r="A54" s="118"/>
      <c r="B54" s="118"/>
      <c r="C54" s="117" t="s">
        <v>18</v>
      </c>
      <c r="D54" s="52">
        <f>+'[1]Individualizacion 2022'!B184+'[1]Individualizacion 2022'!C184</f>
        <v>105167640.67999999</v>
      </c>
      <c r="E54" s="53">
        <v>103301008.55999999</v>
      </c>
      <c r="F54" s="19">
        <f t="shared" si="6"/>
        <v>1.7160990681928237E-2</v>
      </c>
      <c r="G54" s="23">
        <f t="shared" si="7"/>
        <v>1866632.1200000048</v>
      </c>
      <c r="H54" s="21">
        <f t="shared" si="8"/>
        <v>1.8069834419049403E-2</v>
      </c>
      <c r="I54" s="7"/>
    </row>
    <row r="55" spans="1:9" ht="16.5" x14ac:dyDescent="0.25">
      <c r="A55" s="116" t="s">
        <v>27</v>
      </c>
      <c r="B55" s="116"/>
      <c r="C55" s="116"/>
      <c r="D55" s="52">
        <f>+'[1]Individualizacion 2022'!H189</f>
        <v>235525754.55000001</v>
      </c>
      <c r="E55" s="53">
        <v>220587160.97999999</v>
      </c>
      <c r="F55" s="19">
        <f t="shared" si="6"/>
        <v>3.8432499322534654E-2</v>
      </c>
      <c r="G55" s="23">
        <f t="shared" si="7"/>
        <v>14938593.570000023</v>
      </c>
      <c r="H55" s="21">
        <f t="shared" si="8"/>
        <v>6.7721954005085822E-2</v>
      </c>
      <c r="I55" s="7"/>
    </row>
    <row r="56" spans="1:9" ht="16.5" x14ac:dyDescent="0.25">
      <c r="A56" s="116" t="s">
        <v>28</v>
      </c>
      <c r="B56" s="116"/>
      <c r="C56" s="116"/>
      <c r="D56" s="52">
        <f>+'[1]Individualizacion 2022'!D191</f>
        <v>558395675.24999988</v>
      </c>
      <c r="E56" s="53">
        <v>517483598.94999999</v>
      </c>
      <c r="F56" s="19">
        <f t="shared" si="6"/>
        <v>9.1117599651701867E-2</v>
      </c>
      <c r="G56" s="23">
        <f t="shared" si="7"/>
        <v>40912076.299999893</v>
      </c>
      <c r="H56" s="21">
        <f t="shared" si="8"/>
        <v>7.9059657896429061E-2</v>
      </c>
      <c r="I56" s="7"/>
    </row>
    <row r="57" spans="1:9" ht="18" x14ac:dyDescent="0.25">
      <c r="A57" s="116" t="s">
        <v>29</v>
      </c>
      <c r="B57" s="116"/>
      <c r="C57" s="116"/>
      <c r="D57" s="52">
        <f>+'[1]Individualizacion 2022'!E191</f>
        <v>29629060.59</v>
      </c>
      <c r="E57" s="53">
        <v>29455908.820000004</v>
      </c>
      <c r="F57" s="19">
        <f t="shared" si="6"/>
        <v>4.8347954695153019E-3</v>
      </c>
      <c r="G57" s="23">
        <f t="shared" si="7"/>
        <v>173151.76999999583</v>
      </c>
      <c r="H57" s="21">
        <f t="shared" si="8"/>
        <v>5.8783373841254241E-3</v>
      </c>
      <c r="I57" s="7"/>
    </row>
    <row r="58" spans="1:9" ht="16.5" x14ac:dyDescent="0.25">
      <c r="A58" s="116" t="s">
        <v>30</v>
      </c>
      <c r="B58" s="116"/>
      <c r="C58" s="116"/>
      <c r="D58" s="52">
        <f>+'[1]Individualizacion 2022'!F191</f>
        <v>390.70999999999992</v>
      </c>
      <c r="E58" s="53">
        <v>278.81</v>
      </c>
      <c r="F58" s="19">
        <f t="shared" si="6"/>
        <v>6.3755073575700002E-8</v>
      </c>
      <c r="G58" s="23">
        <f t="shared" si="7"/>
        <v>111.89999999999992</v>
      </c>
      <c r="H58" s="21">
        <f t="shared" si="8"/>
        <v>0.40134858864459638</v>
      </c>
      <c r="I58" s="7"/>
    </row>
    <row r="59" spans="1:9" ht="16.5" x14ac:dyDescent="0.25">
      <c r="A59" s="116" t="s">
        <v>31</v>
      </c>
      <c r="B59" s="116"/>
      <c r="C59" s="116"/>
      <c r="D59" s="52">
        <f>+'[1]Individualizacion 2022'!G191</f>
        <v>3318797.3</v>
      </c>
      <c r="E59" s="53">
        <v>3760996.31</v>
      </c>
      <c r="F59" s="19">
        <f t="shared" si="6"/>
        <v>5.4155298314436425E-4</v>
      </c>
      <c r="G59" s="23">
        <f t="shared" si="7"/>
        <v>-442199.01000000024</v>
      </c>
      <c r="H59" s="21">
        <f t="shared" si="8"/>
        <v>-0.11757496512938621</v>
      </c>
      <c r="I59" s="7"/>
    </row>
    <row r="60" spans="1:9" ht="18" x14ac:dyDescent="0.25">
      <c r="A60" s="116" t="s">
        <v>32</v>
      </c>
      <c r="B60" s="116"/>
      <c r="C60" s="116"/>
      <c r="D60" s="52">
        <f>+'[1]Individualizacion 2022'!H186</f>
        <v>26478208.52</v>
      </c>
      <c r="E60" s="56">
        <v>24623300.800000001</v>
      </c>
      <c r="F60" s="19">
        <f t="shared" si="6"/>
        <v>4.3206473659372089E-3</v>
      </c>
      <c r="G60" s="23">
        <f t="shared" si="7"/>
        <v>1854907.7199999988</v>
      </c>
      <c r="H60" s="21">
        <f t="shared" si="8"/>
        <v>7.5331399923441567E-2</v>
      </c>
      <c r="I60" s="7"/>
    </row>
    <row r="61" spans="1:9" ht="18" x14ac:dyDescent="0.25">
      <c r="A61" s="117"/>
      <c r="B61" s="117"/>
      <c r="C61" s="117" t="s">
        <v>33</v>
      </c>
      <c r="D61" s="52">
        <f>+'[1]Individualizacion 2022'!H187</f>
        <v>52955113.219999999</v>
      </c>
      <c r="E61" s="56">
        <v>49245896.850000001</v>
      </c>
      <c r="F61" s="19">
        <f t="shared" si="6"/>
        <v>8.6410819778112262E-3</v>
      </c>
      <c r="G61" s="23">
        <f t="shared" si="7"/>
        <v>3709216.3699999973</v>
      </c>
      <c r="H61" s="21">
        <f t="shared" si="8"/>
        <v>7.532031310746648E-2</v>
      </c>
      <c r="I61" s="7"/>
    </row>
    <row r="62" spans="1:9" ht="16.5" x14ac:dyDescent="0.25">
      <c r="A62" s="116" t="s">
        <v>34</v>
      </c>
      <c r="B62" s="116"/>
      <c r="C62" s="116"/>
      <c r="D62" s="52">
        <f>+'[1]Individualizacion 2022'!H188</f>
        <v>41217524.43</v>
      </c>
      <c r="E62" s="53">
        <v>38603023.619999997</v>
      </c>
      <c r="F62" s="19">
        <f t="shared" si="6"/>
        <v>6.7257718068205645E-3</v>
      </c>
      <c r="G62" s="23">
        <f t="shared" si="7"/>
        <v>2614500.8100000024</v>
      </c>
      <c r="H62" s="21">
        <f t="shared" si="8"/>
        <v>6.7727876337786277E-2</v>
      </c>
      <c r="I62" s="7"/>
    </row>
    <row r="63" spans="1:9" ht="16.5" x14ac:dyDescent="0.25">
      <c r="A63" s="116" t="s">
        <v>35</v>
      </c>
      <c r="B63" s="116"/>
      <c r="C63" s="116"/>
      <c r="D63" s="52">
        <f>+'[1]Individualizacion 2022'!H190</f>
        <v>34610745.57</v>
      </c>
      <c r="E63" s="53">
        <v>27923591.329999998</v>
      </c>
      <c r="F63" s="57">
        <f t="shared" si="6"/>
        <v>5.6476942753581512E-3</v>
      </c>
      <c r="G63" s="58">
        <f t="shared" si="7"/>
        <v>6687154.2400000021</v>
      </c>
      <c r="H63" s="57">
        <f t="shared" si="8"/>
        <v>0.23948045081205543</v>
      </c>
      <c r="I63" s="7"/>
    </row>
    <row r="64" spans="1:9" ht="17.25" thickBot="1" x14ac:dyDescent="0.3">
      <c r="A64" s="125"/>
      <c r="B64" s="125"/>
      <c r="C64" s="125"/>
      <c r="D64" s="59" t="s">
        <v>36</v>
      </c>
      <c r="E64" s="60" t="s">
        <v>36</v>
      </c>
      <c r="F64" s="60"/>
      <c r="G64" s="60"/>
      <c r="H64" s="61"/>
      <c r="I64" s="7"/>
    </row>
    <row r="65" spans="1:9" ht="17.25" thickTop="1" x14ac:dyDescent="0.25">
      <c r="A65" s="126"/>
      <c r="B65" s="114"/>
      <c r="C65" s="115" t="s">
        <v>37</v>
      </c>
      <c r="D65" s="53">
        <f>D66+D73</f>
        <v>5146165320.0299988</v>
      </c>
      <c r="E65" s="62">
        <v>4848989277.1400003</v>
      </c>
      <c r="F65" s="63">
        <f t="shared" ref="F65:F79" si="9">D65/D$65</f>
        <v>1</v>
      </c>
      <c r="G65" s="23">
        <f t="shared" ref="G65:G79" si="10">D65-E65</f>
        <v>297176042.88999844</v>
      </c>
      <c r="H65" s="21">
        <f t="shared" ref="H65:H79" si="11">G65/E65</f>
        <v>6.1286182729048413E-2</v>
      </c>
      <c r="I65" s="7"/>
    </row>
    <row r="66" spans="1:9" ht="16.5" x14ac:dyDescent="0.25">
      <c r="A66" s="128" t="s">
        <v>38</v>
      </c>
      <c r="B66" s="128"/>
      <c r="C66" s="128"/>
      <c r="D66" s="53">
        <f>D67+D68+D72</f>
        <v>4912428422.4599991</v>
      </c>
      <c r="E66" s="62">
        <v>4604715401.6300001</v>
      </c>
      <c r="F66" s="63">
        <f t="shared" si="9"/>
        <v>0.9545803752824954</v>
      </c>
      <c r="G66" s="23">
        <f t="shared" si="10"/>
        <v>307713020.82999897</v>
      </c>
      <c r="H66" s="21">
        <f t="shared" si="11"/>
        <v>6.6825632854763006E-2</v>
      </c>
      <c r="I66" s="7"/>
    </row>
    <row r="67" spans="1:9" ht="16.5" x14ac:dyDescent="0.25">
      <c r="A67" s="116" t="s">
        <v>39</v>
      </c>
      <c r="B67" s="116"/>
      <c r="C67" s="116"/>
      <c r="D67" s="53">
        <f>'[1]Individualizacion 2022'!B179</f>
        <v>4333894613.6399994</v>
      </c>
      <c r="E67" s="62">
        <v>4017923338.1500006</v>
      </c>
      <c r="F67" s="63">
        <f t="shared" si="9"/>
        <v>0.84216000538722213</v>
      </c>
      <c r="G67" s="23">
        <f t="shared" si="10"/>
        <v>315971275.48999882</v>
      </c>
      <c r="H67" s="21">
        <f t="shared" si="11"/>
        <v>7.8640444054734901E-2</v>
      </c>
      <c r="I67" s="7"/>
    </row>
    <row r="68" spans="1:9" ht="16.5" x14ac:dyDescent="0.25">
      <c r="A68" s="128" t="s">
        <v>14</v>
      </c>
      <c r="B68" s="128"/>
      <c r="C68" s="128"/>
      <c r="D68" s="53">
        <f>'[1]Individualizacion 2022'!B183</f>
        <v>473879811.60999995</v>
      </c>
      <c r="E68" s="62">
        <v>483978907.26999998</v>
      </c>
      <c r="F68" s="63">
        <f t="shared" si="9"/>
        <v>9.2084063013979811E-2</v>
      </c>
      <c r="G68" s="23">
        <f t="shared" si="10"/>
        <v>-10099095.660000026</v>
      </c>
      <c r="H68" s="21">
        <f t="shared" si="11"/>
        <v>-2.0866809499956139E-2</v>
      </c>
      <c r="I68" s="7"/>
    </row>
    <row r="69" spans="1:9" ht="16.5" x14ac:dyDescent="0.25">
      <c r="A69" s="118"/>
      <c r="B69" s="118"/>
      <c r="C69" s="118" t="s">
        <v>15</v>
      </c>
      <c r="D69" s="55">
        <f>'[1]Individualizacion 2022'!B180</f>
        <v>4896875.5599999996</v>
      </c>
      <c r="E69" s="64">
        <v>4817114.62</v>
      </c>
      <c r="F69" s="65">
        <f t="shared" si="9"/>
        <v>9.5155815164745894E-4</v>
      </c>
      <c r="G69" s="27">
        <f t="shared" si="10"/>
        <v>79760.939999999478</v>
      </c>
      <c r="H69" s="28">
        <f t="shared" si="11"/>
        <v>1.6557824816715586E-2</v>
      </c>
      <c r="I69" s="7"/>
    </row>
    <row r="70" spans="1:9" ht="16.5" x14ac:dyDescent="0.25">
      <c r="A70" s="118"/>
      <c r="B70" s="118"/>
      <c r="C70" s="118" t="s">
        <v>16</v>
      </c>
      <c r="D70" s="55">
        <f>'[1]Individualizacion 2022'!B181</f>
        <v>769506.4</v>
      </c>
      <c r="E70" s="64">
        <v>13891733.560000001</v>
      </c>
      <c r="F70" s="65">
        <f t="shared" si="9"/>
        <v>1.4953005823674438E-4</v>
      </c>
      <c r="G70" s="27">
        <f t="shared" si="10"/>
        <v>-13122227.16</v>
      </c>
      <c r="H70" s="28">
        <f t="shared" si="11"/>
        <v>-0.94460688461404663</v>
      </c>
      <c r="I70" s="7"/>
    </row>
    <row r="71" spans="1:9" ht="16.5" x14ac:dyDescent="0.25">
      <c r="A71" s="127" t="s">
        <v>17</v>
      </c>
      <c r="B71" s="127"/>
      <c r="C71" s="127"/>
      <c r="D71" s="55">
        <f>'[1]Individualizacion 2022'!B182</f>
        <v>468213429.64999998</v>
      </c>
      <c r="E71" s="64">
        <v>465270059.08999997</v>
      </c>
      <c r="F71" s="65">
        <f t="shared" si="9"/>
        <v>9.0982974804095604E-2</v>
      </c>
      <c r="G71" s="27">
        <f t="shared" si="10"/>
        <v>2943370.5600000024</v>
      </c>
      <c r="H71" s="28">
        <f t="shared" si="11"/>
        <v>6.326155106040573E-3</v>
      </c>
      <c r="I71" s="7"/>
    </row>
    <row r="72" spans="1:9" ht="16.5" x14ac:dyDescent="0.25">
      <c r="A72" s="118"/>
      <c r="B72" s="118"/>
      <c r="C72" s="129" t="s">
        <v>18</v>
      </c>
      <c r="D72" s="53">
        <f>'[1]Individualizacion 2022'!B184</f>
        <v>104653997.20999999</v>
      </c>
      <c r="E72" s="62">
        <v>102813156.20999999</v>
      </c>
      <c r="F72" s="63">
        <f t="shared" si="9"/>
        <v>2.0336306881293491E-2</v>
      </c>
      <c r="G72" s="23">
        <f t="shared" si="10"/>
        <v>1840841</v>
      </c>
      <c r="H72" s="21">
        <f t="shared" si="11"/>
        <v>1.7904722195669281E-2</v>
      </c>
      <c r="I72" s="7"/>
    </row>
    <row r="73" spans="1:9" ht="16.5" x14ac:dyDescent="0.25">
      <c r="A73" s="128" t="s">
        <v>40</v>
      </c>
      <c r="B73" s="128"/>
      <c r="C73" s="128"/>
      <c r="D73" s="53">
        <f>D74+D75+D79</f>
        <v>233736897.57000002</v>
      </c>
      <c r="E73" s="62">
        <v>244273875.50999999</v>
      </c>
      <c r="F73" s="63">
        <f t="shared" si="9"/>
        <v>4.54196247175047E-2</v>
      </c>
      <c r="G73" s="23">
        <f t="shared" si="10"/>
        <v>-10536977.939999968</v>
      </c>
      <c r="H73" s="21">
        <f t="shared" si="11"/>
        <v>-4.3135918313002772E-2</v>
      </c>
      <c r="I73" s="7"/>
    </row>
    <row r="74" spans="1:9" ht="16.5" x14ac:dyDescent="0.25">
      <c r="A74" s="116" t="s">
        <v>39</v>
      </c>
      <c r="B74" s="116"/>
      <c r="C74" s="116"/>
      <c r="D74" s="53">
        <f>'[1]Individualizacion 2022'!C179</f>
        <v>20775515.359999999</v>
      </c>
      <c r="E74" s="62">
        <v>21423258.369999997</v>
      </c>
      <c r="F74" s="63">
        <f t="shared" si="9"/>
        <v>4.0370866592911734E-3</v>
      </c>
      <c r="G74" s="23">
        <f t="shared" si="10"/>
        <v>-647743.00999999791</v>
      </c>
      <c r="H74" s="21">
        <f t="shared" si="11"/>
        <v>-3.0235503806790805E-2</v>
      </c>
      <c r="I74" s="7"/>
    </row>
    <row r="75" spans="1:9" ht="16.5" x14ac:dyDescent="0.25">
      <c r="A75" s="128" t="s">
        <v>14</v>
      </c>
      <c r="B75" s="128"/>
      <c r="C75" s="128"/>
      <c r="D75" s="53">
        <f>'[1]Individualizacion 2022'!C183</f>
        <v>212447738.74000001</v>
      </c>
      <c r="E75" s="62">
        <v>222362764.78999999</v>
      </c>
      <c r="F75" s="63">
        <f t="shared" si="9"/>
        <v>4.1282727143084001E-2</v>
      </c>
      <c r="G75" s="23">
        <f t="shared" si="10"/>
        <v>-9915026.0499999821</v>
      </c>
      <c r="H75" s="21">
        <f t="shared" si="11"/>
        <v>-4.4589417024760242E-2</v>
      </c>
      <c r="I75" s="7"/>
    </row>
    <row r="76" spans="1:9" ht="18" x14ac:dyDescent="0.25">
      <c r="A76" s="118"/>
      <c r="B76" s="118"/>
      <c r="C76" s="118" t="s">
        <v>20</v>
      </c>
      <c r="D76" s="55">
        <f>'[1]Individualizacion 2022'!C180</f>
        <v>7218203.5800000001</v>
      </c>
      <c r="E76" s="66">
        <v>6908965.3700000001</v>
      </c>
      <c r="F76" s="65">
        <f t="shared" si="9"/>
        <v>1.4026373291789085E-3</v>
      </c>
      <c r="G76" s="27">
        <f t="shared" si="10"/>
        <v>309238.20999999996</v>
      </c>
      <c r="H76" s="28">
        <f t="shared" si="11"/>
        <v>4.4758975250153842E-2</v>
      </c>
      <c r="I76" s="7"/>
    </row>
    <row r="77" spans="1:9" ht="16.5" x14ac:dyDescent="0.25">
      <c r="A77" s="118"/>
      <c r="B77" s="118"/>
      <c r="C77" s="118" t="s">
        <v>16</v>
      </c>
      <c r="D77" s="55">
        <f>'[1]Individualizacion 2022'!C181</f>
        <v>387020.94</v>
      </c>
      <c r="E77" s="66">
        <v>11892096.07</v>
      </c>
      <c r="F77" s="65">
        <f t="shared" si="9"/>
        <v>7.5205695101482662E-5</v>
      </c>
      <c r="G77" s="27">
        <f t="shared" si="10"/>
        <v>-11505075.130000001</v>
      </c>
      <c r="H77" s="28">
        <f t="shared" si="11"/>
        <v>-0.96745561608972108</v>
      </c>
      <c r="I77" s="7"/>
    </row>
    <row r="78" spans="1:9" ht="16.5" x14ac:dyDescent="0.25">
      <c r="A78" s="127" t="s">
        <v>17</v>
      </c>
      <c r="B78" s="127"/>
      <c r="C78" s="127"/>
      <c r="D78" s="55">
        <f>'[1]Individualizacion 2022'!C182</f>
        <v>204842514.22</v>
      </c>
      <c r="E78" s="66">
        <v>203561703.34999999</v>
      </c>
      <c r="F78" s="65">
        <f t="shared" si="9"/>
        <v>3.9804884118803611E-2</v>
      </c>
      <c r="G78" s="27">
        <f t="shared" si="10"/>
        <v>1280810.8700000048</v>
      </c>
      <c r="H78" s="28">
        <f t="shared" si="11"/>
        <v>6.2920031072730993E-3</v>
      </c>
      <c r="I78" s="7"/>
    </row>
    <row r="79" spans="1:9" ht="17.25" thickBot="1" x14ac:dyDescent="0.3">
      <c r="A79" s="118"/>
      <c r="B79" s="118"/>
      <c r="C79" s="129" t="s">
        <v>18</v>
      </c>
      <c r="D79" s="53">
        <f>'[1]Individualizacion 2022'!C184</f>
        <v>513643.47</v>
      </c>
      <c r="E79" s="62">
        <v>487852.35</v>
      </c>
      <c r="F79" s="63">
        <f t="shared" si="9"/>
        <v>9.9810915129521283E-5</v>
      </c>
      <c r="G79" s="23">
        <f t="shared" si="10"/>
        <v>25791.119999999995</v>
      </c>
      <c r="H79" s="21">
        <f t="shared" si="11"/>
        <v>5.2866651149676737E-2</v>
      </c>
      <c r="I79" s="7"/>
    </row>
    <row r="80" spans="1:9" ht="18" thickTop="1" thickBot="1" x14ac:dyDescent="0.3">
      <c r="A80" s="125"/>
      <c r="B80" s="125"/>
      <c r="C80" s="125"/>
      <c r="D80" s="67" t="s">
        <v>36</v>
      </c>
      <c r="E80" s="68" t="s">
        <v>36</v>
      </c>
      <c r="F80" s="69"/>
      <c r="G80" s="33"/>
      <c r="H80" s="51"/>
      <c r="I80" s="7"/>
    </row>
    <row r="81" spans="1:10" ht="17.25" thickTop="1" x14ac:dyDescent="0.25">
      <c r="A81" s="113"/>
      <c r="B81" s="114"/>
      <c r="C81" s="115" t="s">
        <v>41</v>
      </c>
      <c r="D81" s="22">
        <f>D82+D90+D91+D94+D95</f>
        <v>985570919492.63013</v>
      </c>
      <c r="E81" s="23">
        <v>969757262495.77002</v>
      </c>
      <c r="F81" s="63">
        <f t="shared" ref="F81:F95" si="12">D81/D$81</f>
        <v>1</v>
      </c>
      <c r="G81" s="23">
        <f>D81-E81</f>
        <v>15813656996.860107</v>
      </c>
      <c r="H81" s="21">
        <f>G81/E81</f>
        <v>1.6306819869708462E-2</v>
      </c>
      <c r="I81" s="7"/>
      <c r="J81" s="2" t="b">
        <f>D81='[1]Patrimonio 2022'!$G$85</f>
        <v>1</v>
      </c>
    </row>
    <row r="82" spans="1:10" ht="16.5" x14ac:dyDescent="0.25">
      <c r="A82" s="116" t="s">
        <v>42</v>
      </c>
      <c r="B82" s="116"/>
      <c r="C82" s="116"/>
      <c r="D82" s="22">
        <f>SUM(D83:D89)</f>
        <v>777822191058.66003</v>
      </c>
      <c r="E82" s="23">
        <v>765261464892.47998</v>
      </c>
      <c r="F82" s="63">
        <f t="shared" si="12"/>
        <v>0.78920976225544615</v>
      </c>
      <c r="G82" s="23">
        <f>D82-E82</f>
        <v>12560726166.180054</v>
      </c>
      <c r="H82" s="21">
        <f>G82/E82</f>
        <v>1.6413639968066142E-2</v>
      </c>
      <c r="I82" s="7"/>
      <c r="J82" s="2" t="b">
        <f>D82='[1]Patrimonio 2022'!$G$69</f>
        <v>1</v>
      </c>
    </row>
    <row r="83" spans="1:10" ht="16.5" x14ac:dyDescent="0.25">
      <c r="A83" s="117"/>
      <c r="B83" s="117"/>
      <c r="C83" s="118" t="s">
        <v>7</v>
      </c>
      <c r="D83" s="70">
        <f>'[1]Patrimonio 2022'!G70</f>
        <v>9185689771.8299999</v>
      </c>
      <c r="E83" s="27">
        <v>8526790978.7799997</v>
      </c>
      <c r="F83" s="65">
        <f t="shared" si="12"/>
        <v>9.3201712734774823E-3</v>
      </c>
      <c r="G83" s="27">
        <f>D83-E83</f>
        <v>658898793.05000019</v>
      </c>
      <c r="H83" s="28">
        <f>G83/E83</f>
        <v>7.7273946868142235E-2</v>
      </c>
      <c r="I83" s="7"/>
      <c r="J83" s="2" t="b">
        <f>D83='[1]Patrimonio 2022'!G70</f>
        <v>1</v>
      </c>
    </row>
    <row r="84" spans="1:10" ht="16.5" x14ac:dyDescent="0.25">
      <c r="A84" s="127" t="s">
        <v>8</v>
      </c>
      <c r="B84" s="127"/>
      <c r="C84" s="127"/>
      <c r="D84" s="70">
        <f>'[1]Patrimonio 2022'!G71</f>
        <v>186670183226.66</v>
      </c>
      <c r="E84" s="27">
        <v>183047732910.95999</v>
      </c>
      <c r="F84" s="65">
        <f>D84/D$81</f>
        <v>0.18940309574348788</v>
      </c>
      <c r="G84" s="27">
        <f>D84-E84</f>
        <v>3622450315.7000122</v>
      </c>
      <c r="H84" s="28">
        <f t="shared" ref="H84:H95" si="13">G84/E84</f>
        <v>1.9789648623848747E-2</v>
      </c>
      <c r="I84" s="7"/>
    </row>
    <row r="85" spans="1:10" ht="16.5" x14ac:dyDescent="0.25">
      <c r="A85" s="117"/>
      <c r="B85" s="117"/>
      <c r="C85" s="118" t="s">
        <v>9</v>
      </c>
      <c r="D85" s="70">
        <f>'[1]Patrimonio 2022'!G72</f>
        <v>5143254541.4499998</v>
      </c>
      <c r="E85" s="27">
        <v>4706077813.6700001</v>
      </c>
      <c r="F85" s="65">
        <f t="shared" si="12"/>
        <v>5.2185534695947979E-3</v>
      </c>
      <c r="G85" s="27">
        <f t="shared" ref="G85:G95" si="14">D85-E85</f>
        <v>437176727.77999973</v>
      </c>
      <c r="H85" s="28">
        <f t="shared" si="13"/>
        <v>9.2896196172130588E-2</v>
      </c>
      <c r="I85" s="7"/>
      <c r="J85" s="2" t="b">
        <f>D85='[1]Patrimonio 2022'!G72</f>
        <v>1</v>
      </c>
    </row>
    <row r="86" spans="1:10" ht="16.5" x14ac:dyDescent="0.25">
      <c r="A86" s="127" t="s">
        <v>10</v>
      </c>
      <c r="B86" s="127"/>
      <c r="C86" s="127"/>
      <c r="D86" s="70">
        <f>'[1]Patrimonio 2022'!G73</f>
        <v>269581458509.07001</v>
      </c>
      <c r="E86" s="27">
        <v>265671916309.73001</v>
      </c>
      <c r="F86" s="65">
        <f t="shared" si="12"/>
        <v>0.27352821920501669</v>
      </c>
      <c r="G86" s="27">
        <f t="shared" si="14"/>
        <v>3909542199.3399963</v>
      </c>
      <c r="H86" s="28">
        <f t="shared" si="13"/>
        <v>1.471567734235827E-2</v>
      </c>
      <c r="I86" s="7"/>
      <c r="J86" s="2" t="b">
        <f>D86='[1]Patrimonio 2022'!G73</f>
        <v>1</v>
      </c>
    </row>
    <row r="87" spans="1:10" ht="16.5" x14ac:dyDescent="0.25">
      <c r="A87" s="127" t="s">
        <v>11</v>
      </c>
      <c r="B87" s="127"/>
      <c r="C87" s="127"/>
      <c r="D87" s="70">
        <f>'[1]Patrimonio 2022'!G74</f>
        <v>133902208637.74001</v>
      </c>
      <c r="E87" s="27">
        <v>132227540423.38</v>
      </c>
      <c r="F87" s="65">
        <f t="shared" si="12"/>
        <v>0.13586258075336941</v>
      </c>
      <c r="G87" s="27">
        <f t="shared" si="14"/>
        <v>1674668214.3600006</v>
      </c>
      <c r="H87" s="28">
        <f t="shared" si="13"/>
        <v>1.2665048514083165E-2</v>
      </c>
      <c r="I87" s="7"/>
      <c r="J87" s="2" t="b">
        <f>D87='[1]Patrimonio 2022'!G74</f>
        <v>1</v>
      </c>
    </row>
    <row r="88" spans="1:10" ht="16.5" x14ac:dyDescent="0.25">
      <c r="A88" s="127" t="s">
        <v>12</v>
      </c>
      <c r="B88" s="127"/>
      <c r="C88" s="127"/>
      <c r="D88" s="70">
        <f>'[1]Patrimonio 2022'!G75</f>
        <v>7706481464.04</v>
      </c>
      <c r="E88" s="27">
        <v>7552616870.0699997</v>
      </c>
      <c r="F88" s="65">
        <f t="shared" si="12"/>
        <v>7.819306872413891E-3</v>
      </c>
      <c r="G88" s="27">
        <f t="shared" si="14"/>
        <v>153864593.97000027</v>
      </c>
      <c r="H88" s="28">
        <f t="shared" si="13"/>
        <v>2.037235525341486E-2</v>
      </c>
      <c r="I88" s="7"/>
      <c r="J88" s="2" t="b">
        <f>D88='[1]Patrimonio 2022'!G75</f>
        <v>1</v>
      </c>
    </row>
    <row r="89" spans="1:10" ht="16.5" x14ac:dyDescent="0.25">
      <c r="A89" s="127" t="s">
        <v>13</v>
      </c>
      <c r="B89" s="127"/>
      <c r="C89" s="127"/>
      <c r="D89" s="70">
        <f>'[1]Patrimonio 2022'!G76</f>
        <v>165632914907.87</v>
      </c>
      <c r="E89" s="27">
        <v>163528789585.89001</v>
      </c>
      <c r="F89" s="65">
        <f t="shared" si="12"/>
        <v>0.1680578349380859</v>
      </c>
      <c r="G89" s="27">
        <f t="shared" si="14"/>
        <v>2104125321.9799805</v>
      </c>
      <c r="H89" s="28">
        <f t="shared" si="13"/>
        <v>1.2867002362754195E-2</v>
      </c>
      <c r="I89" s="7"/>
      <c r="J89" s="2" t="b">
        <f>D89='[1]Patrimonio 2022'!G76</f>
        <v>1</v>
      </c>
    </row>
    <row r="90" spans="1:10" ht="16.5" x14ac:dyDescent="0.25">
      <c r="A90" s="116" t="s">
        <v>27</v>
      </c>
      <c r="B90" s="116"/>
      <c r="C90" s="116"/>
      <c r="D90" s="22">
        <f>'[1]Patrimonio 2022'!G83</f>
        <v>56976820375.980003</v>
      </c>
      <c r="E90" s="23">
        <v>55684431459.169998</v>
      </c>
      <c r="F90" s="63">
        <f t="shared" si="12"/>
        <v>5.7810979655641172E-2</v>
      </c>
      <c r="G90" s="23">
        <f t="shared" si="14"/>
        <v>1292388916.8100052</v>
      </c>
      <c r="H90" s="21">
        <f t="shared" si="13"/>
        <v>2.3209160674606783E-2</v>
      </c>
      <c r="I90" s="7"/>
      <c r="J90" s="2" t="b">
        <f>D90='[1]Patrimonio 2022'!$G$83</f>
        <v>1</v>
      </c>
    </row>
    <row r="91" spans="1:10" ht="16.5" x14ac:dyDescent="0.25">
      <c r="A91" s="116" t="s">
        <v>14</v>
      </c>
      <c r="B91" s="116"/>
      <c r="C91" s="116"/>
      <c r="D91" s="22">
        <f>SUM(D92:D93)</f>
        <v>44550295923.279999</v>
      </c>
      <c r="E91" s="23">
        <v>44597413956.75</v>
      </c>
      <c r="F91" s="63">
        <f t="shared" si="12"/>
        <v>4.5202526821930177E-2</v>
      </c>
      <c r="G91" s="23">
        <f t="shared" si="14"/>
        <v>-47118033.470001221</v>
      </c>
      <c r="H91" s="21">
        <f t="shared" si="13"/>
        <v>-1.0565194097508811E-3</v>
      </c>
      <c r="I91" s="7"/>
      <c r="J91" s="2" t="b">
        <f>D92='[1]Patrimonio 2022'!G81</f>
        <v>1</v>
      </c>
    </row>
    <row r="92" spans="1:10" ht="16.5" x14ac:dyDescent="0.25">
      <c r="A92" s="116" t="s">
        <v>43</v>
      </c>
      <c r="B92" s="116"/>
      <c r="C92" s="116"/>
      <c r="D92" s="22">
        <f>'[1]Patrimonio 2022'!G81</f>
        <v>25360555263.919998</v>
      </c>
      <c r="E92" s="23">
        <v>25415818280.66</v>
      </c>
      <c r="F92" s="63">
        <f t="shared" si="12"/>
        <v>2.5731842084966913E-2</v>
      </c>
      <c r="G92" s="23">
        <f t="shared" si="14"/>
        <v>-55263016.740001678</v>
      </c>
      <c r="H92" s="21">
        <f t="shared" si="13"/>
        <v>-2.1743552039028271E-3</v>
      </c>
      <c r="I92" s="7"/>
      <c r="J92" s="2" t="b">
        <f>D93='[1]Patrimonio 2022'!G82</f>
        <v>1</v>
      </c>
    </row>
    <row r="93" spans="1:10" ht="16.5" x14ac:dyDescent="0.25">
      <c r="A93" s="116" t="s">
        <v>44</v>
      </c>
      <c r="B93" s="116"/>
      <c r="C93" s="116"/>
      <c r="D93" s="22">
        <f>'[1]Patrimonio 2022'!G82</f>
        <v>19189740659.360001</v>
      </c>
      <c r="E93" s="23">
        <v>19181595676.09</v>
      </c>
      <c r="F93" s="63">
        <f t="shared" si="12"/>
        <v>1.947068473696326E-2</v>
      </c>
      <c r="G93" s="23">
        <f t="shared" si="14"/>
        <v>8144983.2700004578</v>
      </c>
      <c r="H93" s="21">
        <f t="shared" si="13"/>
        <v>4.2462490647497274E-4</v>
      </c>
      <c r="I93" s="7"/>
      <c r="J93" s="2" t="b">
        <f>D94='[1]Patrimonio 2022'!$G$84</f>
        <v>1</v>
      </c>
    </row>
    <row r="94" spans="1:10" ht="18" x14ac:dyDescent="0.25">
      <c r="A94" s="116" t="s">
        <v>45</v>
      </c>
      <c r="B94" s="116"/>
      <c r="C94" s="116"/>
      <c r="D94" s="22">
        <f>'[1]Patrimonio 2022'!G84</f>
        <v>106127765237.55</v>
      </c>
      <c r="E94" s="23">
        <v>104120527629.38</v>
      </c>
      <c r="F94" s="63">
        <f t="shared" si="12"/>
        <v>0.10768151042056349</v>
      </c>
      <c r="G94" s="23">
        <f t="shared" si="14"/>
        <v>2007237608.1699982</v>
      </c>
      <c r="H94" s="21">
        <f t="shared" si="13"/>
        <v>1.9278019943529463E-2</v>
      </c>
      <c r="I94" s="7"/>
      <c r="J94" s="2" t="b">
        <f>D94='[1]Patrimonio 2022'!$G$84</f>
        <v>1</v>
      </c>
    </row>
    <row r="95" spans="1:10" ht="16.5" x14ac:dyDescent="0.25">
      <c r="A95" s="116" t="s">
        <v>46</v>
      </c>
      <c r="B95" s="116"/>
      <c r="C95" s="116"/>
      <c r="D95" s="22">
        <f>'[1]Patrimonio 2022'!G77</f>
        <v>93846897.159999996</v>
      </c>
      <c r="E95" s="23">
        <v>93424557.989999995</v>
      </c>
      <c r="F95" s="63">
        <f t="shared" si="12"/>
        <v>9.5220846418959064E-5</v>
      </c>
      <c r="G95" s="23">
        <f t="shared" si="14"/>
        <v>422339.17000000179</v>
      </c>
      <c r="H95" s="21">
        <f t="shared" si="13"/>
        <v>4.5206440264369064E-3</v>
      </c>
      <c r="I95" s="7"/>
      <c r="J95" s="2" t="b">
        <f>D95='[1]Patrimonio 2022'!$G$77</f>
        <v>1</v>
      </c>
    </row>
    <row r="96" spans="1:10" ht="17.25" thickBot="1" x14ac:dyDescent="0.3">
      <c r="A96" s="125"/>
      <c r="B96" s="125"/>
      <c r="C96" s="125"/>
      <c r="D96" s="71"/>
      <c r="E96" s="72"/>
      <c r="F96" s="73"/>
      <c r="G96" s="27"/>
      <c r="H96" s="74"/>
      <c r="I96" s="7"/>
    </row>
    <row r="97" spans="1:10" ht="19.5" thickTop="1" thickBot="1" x14ac:dyDescent="0.3">
      <c r="A97" s="113"/>
      <c r="B97" s="114"/>
      <c r="C97" s="115" t="s">
        <v>47</v>
      </c>
      <c r="D97" s="75"/>
      <c r="E97" s="50"/>
      <c r="F97" s="76"/>
      <c r="G97" s="33"/>
      <c r="H97" s="51"/>
      <c r="I97" s="7"/>
    </row>
    <row r="98" spans="1:10" ht="18.75" thickTop="1" x14ac:dyDescent="0.25">
      <c r="A98" s="116" t="s">
        <v>48</v>
      </c>
      <c r="B98" s="116"/>
      <c r="C98" s="116"/>
      <c r="D98" s="77">
        <f>'[1]Rentabilidad 2022'!F65</f>
        <v>9.266988790708193E-2</v>
      </c>
      <c r="E98" s="78">
        <v>0.11802138746886195</v>
      </c>
      <c r="F98" s="79" t="s">
        <v>23</v>
      </c>
      <c r="G98" s="43">
        <f>D98-E98</f>
        <v>-2.5351499561780025E-2</v>
      </c>
      <c r="H98" s="80">
        <f>G98/E98</f>
        <v>-0.21480428340557012</v>
      </c>
      <c r="I98" s="7"/>
      <c r="J98" s="2" t="b">
        <f>D98='[1]Rentabilidad 2022'!$F$65</f>
        <v>1</v>
      </c>
    </row>
    <row r="99" spans="1:10" ht="16.5" x14ac:dyDescent="0.25">
      <c r="A99" s="117"/>
      <c r="B99" s="117"/>
      <c r="C99" s="118" t="s">
        <v>7</v>
      </c>
      <c r="D99" s="81">
        <f>'[1]Rentabilidad 2022'!F53</f>
        <v>0.11182277534534023</v>
      </c>
      <c r="E99" s="82">
        <v>0.1342682899356642</v>
      </c>
      <c r="F99" s="79" t="s">
        <v>23</v>
      </c>
      <c r="G99" s="83">
        <f>D99-E99</f>
        <v>-2.244551459032397E-2</v>
      </c>
      <c r="H99" s="74">
        <f>G99/E99</f>
        <v>-0.16716914024211474</v>
      </c>
      <c r="I99" s="7"/>
      <c r="J99" s="2" t="b">
        <f>D99='[1]Rentabilidad 2022'!F53</f>
        <v>1</v>
      </c>
    </row>
    <row r="100" spans="1:10" ht="16.5" x14ac:dyDescent="0.25">
      <c r="A100" s="127" t="s">
        <v>8</v>
      </c>
      <c r="B100" s="127"/>
      <c r="C100" s="127"/>
      <c r="D100" s="81">
        <f>'[1]Rentabilidad 2022'!F54</f>
        <v>0.1068836140849756</v>
      </c>
      <c r="E100" s="82">
        <v>0.13222144817912884</v>
      </c>
      <c r="F100" s="79" t="s">
        <v>23</v>
      </c>
      <c r="G100" s="83">
        <f t="shared" ref="G100:G109" si="15">D100-E100</f>
        <v>-2.5337834094153244E-2</v>
      </c>
      <c r="H100" s="74">
        <f t="shared" ref="H100:H109" si="16">G100/E100</f>
        <v>-0.19163179985615089</v>
      </c>
      <c r="I100" s="7"/>
    </row>
    <row r="101" spans="1:10" ht="16.5" x14ac:dyDescent="0.25">
      <c r="A101" s="117"/>
      <c r="B101" s="117"/>
      <c r="C101" s="118" t="s">
        <v>9</v>
      </c>
      <c r="D101" s="81">
        <f>'[1]Rentabilidad 2022'!F55</f>
        <v>0.10188421435195473</v>
      </c>
      <c r="E101" s="82">
        <v>0.12584365392629215</v>
      </c>
      <c r="F101" s="79" t="s">
        <v>23</v>
      </c>
      <c r="G101" s="83">
        <f t="shared" si="15"/>
        <v>-2.3959439574337424E-2</v>
      </c>
      <c r="H101" s="74">
        <f t="shared" si="16"/>
        <v>-0.19039052687051425</v>
      </c>
      <c r="I101" s="7"/>
      <c r="J101" s="2" t="b">
        <f>D101='[1]Rentabilidad 2022'!F54</f>
        <v>0</v>
      </c>
    </row>
    <row r="102" spans="1:10" ht="16.5" x14ac:dyDescent="0.25">
      <c r="A102" s="127" t="s">
        <v>10</v>
      </c>
      <c r="B102" s="127"/>
      <c r="C102" s="127"/>
      <c r="D102" s="81">
        <f>'[1]Rentabilidad 2022'!F56</f>
        <v>8.3846161595197768E-2</v>
      </c>
      <c r="E102" s="82">
        <v>0.11413522352899808</v>
      </c>
      <c r="F102" s="79" t="s">
        <v>23</v>
      </c>
      <c r="G102" s="83">
        <f t="shared" si="15"/>
        <v>-3.0289061933800307E-2</v>
      </c>
      <c r="H102" s="74">
        <f t="shared" si="16"/>
        <v>-0.26537874108692516</v>
      </c>
      <c r="I102" s="7"/>
      <c r="J102" s="2" t="b">
        <f>D102='[1]Rentabilidad 2022'!F55</f>
        <v>0</v>
      </c>
    </row>
    <row r="103" spans="1:10" ht="16.5" x14ac:dyDescent="0.25">
      <c r="A103" s="127" t="s">
        <v>11</v>
      </c>
      <c r="B103" s="127"/>
      <c r="C103" s="127"/>
      <c r="D103" s="81">
        <f>'[1]Rentabilidad 2022'!F57</f>
        <v>9.3455416416201378E-2</v>
      </c>
      <c r="E103" s="82">
        <v>0.11777802565684968</v>
      </c>
      <c r="F103" s="79" t="s">
        <v>23</v>
      </c>
      <c r="G103" s="83">
        <f t="shared" si="15"/>
        <v>-2.4322609240648302E-2</v>
      </c>
      <c r="H103" s="74">
        <f t="shared" si="16"/>
        <v>-0.20651228533506802</v>
      </c>
      <c r="I103" s="7"/>
      <c r="J103" s="2" t="b">
        <f>D103='[1]Rentabilidad 2022'!F56</f>
        <v>0</v>
      </c>
    </row>
    <row r="104" spans="1:10" ht="16.5" x14ac:dyDescent="0.25">
      <c r="A104" s="127" t="s">
        <v>12</v>
      </c>
      <c r="B104" s="127"/>
      <c r="C104" s="127"/>
      <c r="D104" s="81">
        <f>'[1]Rentabilidad 2022'!F58</f>
        <v>7.7120404674677845E-2</v>
      </c>
      <c r="E104" s="82">
        <v>0.11842134972706543</v>
      </c>
      <c r="F104" s="79" t="s">
        <v>23</v>
      </c>
      <c r="G104" s="83">
        <f t="shared" si="15"/>
        <v>-4.1300945052387586E-2</v>
      </c>
      <c r="H104" s="74">
        <f t="shared" si="16"/>
        <v>-0.34876266101996789</v>
      </c>
      <c r="I104" s="7"/>
      <c r="J104" s="2" t="b">
        <f>D104='[1]Rentabilidad 2022'!F57</f>
        <v>0</v>
      </c>
    </row>
    <row r="105" spans="1:10" ht="16.5" x14ac:dyDescent="0.25">
      <c r="A105" s="127" t="s">
        <v>13</v>
      </c>
      <c r="B105" s="127"/>
      <c r="C105" s="127"/>
      <c r="D105" s="81">
        <f>'[1]Rentabilidad 2022'!F59</f>
        <v>7.869502386776861E-2</v>
      </c>
      <c r="E105" s="82">
        <v>0.11206399158716905</v>
      </c>
      <c r="F105" s="79" t="s">
        <v>23</v>
      </c>
      <c r="G105" s="83">
        <f t="shared" si="15"/>
        <v>-3.3368967719400441E-2</v>
      </c>
      <c r="H105" s="74">
        <f t="shared" si="16"/>
        <v>-0.29776708152898845</v>
      </c>
      <c r="I105" s="7"/>
      <c r="J105" s="2" t="b">
        <f>D105='[1]Rentabilidad 2022'!F59</f>
        <v>1</v>
      </c>
    </row>
    <row r="106" spans="1:10" ht="16.5" x14ac:dyDescent="0.25">
      <c r="A106" s="127" t="s">
        <v>27</v>
      </c>
      <c r="B106" s="127"/>
      <c r="C106" s="127"/>
      <c r="D106" s="81">
        <f>'[1]Rentabilidad 2022'!F63</f>
        <v>0.11285782201868422</v>
      </c>
      <c r="E106" s="82">
        <v>0.14320152056004387</v>
      </c>
      <c r="F106" s="79" t="s">
        <v>23</v>
      </c>
      <c r="G106" s="83">
        <f t="shared" si="15"/>
        <v>-3.0343698541359654E-2</v>
      </c>
      <c r="H106" s="74">
        <f t="shared" si="16"/>
        <v>-0.21189508618825492</v>
      </c>
      <c r="I106" s="7"/>
      <c r="J106" s="2" t="b">
        <f>D106='[1]Rentabilidad 2022'!$F$63</f>
        <v>1</v>
      </c>
    </row>
    <row r="107" spans="1:10" ht="16.5" x14ac:dyDescent="0.25">
      <c r="A107" s="127" t="s">
        <v>43</v>
      </c>
      <c r="B107" s="127"/>
      <c r="C107" s="127"/>
      <c r="D107" s="81">
        <f>'[1]Rentabilidad 2022'!F61</f>
        <v>9.7888229835295673E-2</v>
      </c>
      <c r="E107" s="82">
        <v>0.12488111667631439</v>
      </c>
      <c r="F107" s="79" t="s">
        <v>23</v>
      </c>
      <c r="G107" s="83">
        <f t="shared" si="15"/>
        <v>-2.6992886841018721E-2</v>
      </c>
      <c r="H107" s="74">
        <f t="shared" si="16"/>
        <v>-0.21614866650322268</v>
      </c>
      <c r="I107" s="7"/>
      <c r="J107" s="2" t="b">
        <f>D107='[1]Rentabilidad 2022'!F61</f>
        <v>1</v>
      </c>
    </row>
    <row r="108" spans="1:10" ht="16.5" x14ac:dyDescent="0.25">
      <c r="A108" s="127" t="s">
        <v>44</v>
      </c>
      <c r="B108" s="127"/>
      <c r="C108" s="127"/>
      <c r="D108" s="81">
        <f>'[1]Rentabilidad 2022'!F62</f>
        <v>0.11059782538663354</v>
      </c>
      <c r="E108" s="82">
        <v>0.14073563187270044</v>
      </c>
      <c r="F108" s="79" t="s">
        <v>23</v>
      </c>
      <c r="G108" s="83">
        <f t="shared" si="15"/>
        <v>-3.0137806486066898E-2</v>
      </c>
      <c r="H108" s="74">
        <f t="shared" si="16"/>
        <v>-0.21414481951043812</v>
      </c>
      <c r="I108" s="7"/>
      <c r="J108" s="2" t="b">
        <f>D108='[1]Rentabilidad 2022'!F62</f>
        <v>1</v>
      </c>
    </row>
    <row r="109" spans="1:10" ht="18" x14ac:dyDescent="0.25">
      <c r="A109" s="127" t="s">
        <v>49</v>
      </c>
      <c r="B109" s="127"/>
      <c r="C109" s="127"/>
      <c r="D109" s="81">
        <f>'[1]Rentabilidad 2022'!F64</f>
        <v>9.4600000000000004E-2</v>
      </c>
      <c r="E109" s="82">
        <v>9.1600000000000001E-2</v>
      </c>
      <c r="F109" s="79" t="s">
        <v>23</v>
      </c>
      <c r="G109" s="83">
        <f t="shared" si="15"/>
        <v>3.0000000000000027E-3</v>
      </c>
      <c r="H109" s="74">
        <f t="shared" si="16"/>
        <v>3.2751091703056796E-2</v>
      </c>
      <c r="I109" s="7"/>
      <c r="J109" s="2" t="b">
        <f>D109='[1]Rentabilidad 2022'!$F$64</f>
        <v>1</v>
      </c>
    </row>
    <row r="110" spans="1:10" ht="17.25" thickBot="1" x14ac:dyDescent="0.3">
      <c r="A110" s="125"/>
      <c r="B110" s="125"/>
      <c r="C110" s="125"/>
      <c r="D110" s="71"/>
      <c r="E110" s="72"/>
      <c r="F110" s="73"/>
      <c r="G110" s="27"/>
      <c r="H110" s="74"/>
      <c r="I110" s="7"/>
    </row>
    <row r="111" spans="1:10" ht="18" thickTop="1" thickBot="1" x14ac:dyDescent="0.3">
      <c r="A111" s="113"/>
      <c r="B111" s="114"/>
      <c r="C111" s="115" t="s">
        <v>50</v>
      </c>
      <c r="D111" s="75"/>
      <c r="E111" s="50"/>
      <c r="F111" s="76"/>
      <c r="G111" s="33"/>
      <c r="H111" s="34"/>
      <c r="I111" s="7"/>
    </row>
    <row r="112" spans="1:10" ht="17.25" thickTop="1" x14ac:dyDescent="0.25">
      <c r="A112" s="130" t="s">
        <v>51</v>
      </c>
      <c r="B112" s="130"/>
      <c r="C112" s="130"/>
      <c r="D112" s="70">
        <f>+'[1]Beneficios 2022'!B8</f>
        <v>21460</v>
      </c>
      <c r="E112" s="27">
        <v>21015</v>
      </c>
      <c r="F112" s="79" t="s">
        <v>23</v>
      </c>
      <c r="G112" s="27">
        <f>D112-E112</f>
        <v>445</v>
      </c>
      <c r="H112" s="74">
        <f>G112/E112</f>
        <v>2.11753509398049E-2</v>
      </c>
      <c r="I112" s="7"/>
      <c r="J112" s="2" t="b">
        <f>D112='[1]Beneficios 2022'!$B$8</f>
        <v>1</v>
      </c>
    </row>
    <row r="113" spans="1:10" ht="16.5" x14ac:dyDescent="0.25">
      <c r="A113" s="130" t="s">
        <v>52</v>
      </c>
      <c r="B113" s="130"/>
      <c r="C113" s="130"/>
      <c r="D113" s="70">
        <f>+'[1]Beneficios 2022'!C8</f>
        <v>14326</v>
      </c>
      <c r="E113" s="27">
        <v>14084</v>
      </c>
      <c r="F113" s="79" t="s">
        <v>23</v>
      </c>
      <c r="G113" s="27">
        <f>D113-E113</f>
        <v>242</v>
      </c>
      <c r="H113" s="28">
        <f>G113/E113</f>
        <v>1.7182618574268674E-2</v>
      </c>
      <c r="I113" s="7"/>
      <c r="J113" s="2" t="b">
        <f>D113='[1]Beneficios 2022'!$C$8</f>
        <v>1</v>
      </c>
    </row>
    <row r="114" spans="1:10" ht="17.25" thickBot="1" x14ac:dyDescent="0.3">
      <c r="A114" s="131"/>
      <c r="B114" s="131"/>
      <c r="C114" s="131"/>
      <c r="D114" s="71"/>
      <c r="E114" s="72"/>
      <c r="F114" s="79"/>
      <c r="G114" s="27"/>
      <c r="H114" s="28"/>
      <c r="I114" s="7"/>
    </row>
    <row r="115" spans="1:10" ht="18" thickTop="1" thickBot="1" x14ac:dyDescent="0.3">
      <c r="A115" s="113"/>
      <c r="B115" s="114"/>
      <c r="C115" s="115" t="s">
        <v>53</v>
      </c>
      <c r="D115" s="75"/>
      <c r="E115" s="84"/>
      <c r="F115" s="76"/>
      <c r="G115" s="33"/>
      <c r="H115" s="34"/>
      <c r="I115" s="7"/>
    </row>
    <row r="116" spans="1:10" ht="17.25" thickTop="1" x14ac:dyDescent="0.25">
      <c r="A116" s="130" t="s">
        <v>51</v>
      </c>
      <c r="B116" s="130"/>
      <c r="C116" s="130"/>
      <c r="D116" s="70">
        <f>+'[1]Beneficios 2022'!F8</f>
        <v>31915</v>
      </c>
      <c r="E116" s="85">
        <v>30775</v>
      </c>
      <c r="F116" s="79" t="s">
        <v>23</v>
      </c>
      <c r="G116" s="27">
        <f>D116-E116</f>
        <v>1140</v>
      </c>
      <c r="H116" s="28">
        <f>G116/E116</f>
        <v>3.7043054427294879E-2</v>
      </c>
      <c r="I116" s="7"/>
      <c r="J116" s="2" t="b">
        <f>D116='[1]Beneficios 2022'!$F$8</f>
        <v>1</v>
      </c>
    </row>
    <row r="117" spans="1:10" ht="16.5" x14ac:dyDescent="0.25">
      <c r="A117" s="130" t="s">
        <v>52</v>
      </c>
      <c r="B117" s="130"/>
      <c r="C117" s="130"/>
      <c r="D117" s="70">
        <f>+'[1]Beneficios 2022'!G8</f>
        <v>12101</v>
      </c>
      <c r="E117" s="27">
        <v>11785</v>
      </c>
      <c r="F117" s="79" t="s">
        <v>23</v>
      </c>
      <c r="G117" s="27">
        <f>D117-E117</f>
        <v>316</v>
      </c>
      <c r="H117" s="28">
        <f>G117/E117</f>
        <v>2.6813746287653796E-2</v>
      </c>
      <c r="I117" s="7"/>
      <c r="J117" s="2" t="b">
        <f>D117='[1]Beneficios 2022'!$G$8</f>
        <v>1</v>
      </c>
    </row>
    <row r="118" spans="1:10" ht="17.25" thickBot="1" x14ac:dyDescent="0.3">
      <c r="A118" s="125"/>
      <c r="B118" s="125"/>
      <c r="C118" s="125"/>
      <c r="D118" s="86"/>
      <c r="E118" s="87"/>
      <c r="F118" s="88"/>
      <c r="G118" s="89"/>
      <c r="H118" s="90"/>
      <c r="I118" s="7"/>
    </row>
    <row r="119" spans="1:10" ht="18" thickTop="1" thickBot="1" x14ac:dyDescent="0.3">
      <c r="A119" s="113"/>
      <c r="B119" s="114"/>
      <c r="C119" s="115" t="s">
        <v>54</v>
      </c>
      <c r="D119" s="75"/>
      <c r="E119" s="84"/>
      <c r="F119" s="76"/>
      <c r="G119" s="33"/>
      <c r="H119" s="34"/>
      <c r="I119" s="7"/>
    </row>
    <row r="120" spans="1:10" ht="17.25" thickTop="1" x14ac:dyDescent="0.25">
      <c r="A120" s="130" t="s">
        <v>55</v>
      </c>
      <c r="B120" s="130"/>
      <c r="C120" s="130"/>
      <c r="D120" s="70">
        <f>+'[1]Beneficios 2022'!B25</f>
        <v>198455</v>
      </c>
      <c r="E120" s="85">
        <v>193372</v>
      </c>
      <c r="F120" s="79" t="s">
        <v>23</v>
      </c>
      <c r="G120" s="27">
        <f>D120-E120</f>
        <v>5083</v>
      </c>
      <c r="H120" s="28">
        <f>G120/E120</f>
        <v>2.6286122085927642E-2</v>
      </c>
      <c r="I120" s="7"/>
      <c r="J120" s="2" t="b">
        <f>D120='[1]Beneficios 2022'!$B$25</f>
        <v>1</v>
      </c>
    </row>
    <row r="121" spans="1:10" ht="16.5" x14ac:dyDescent="0.25">
      <c r="A121" s="130" t="s">
        <v>56</v>
      </c>
      <c r="B121" s="130"/>
      <c r="C121" s="130"/>
      <c r="D121" s="70">
        <f>+'[1]Beneficios 2022'!C25</f>
        <v>39</v>
      </c>
      <c r="E121" s="27">
        <v>37</v>
      </c>
      <c r="F121" s="79" t="s">
        <v>23</v>
      </c>
      <c r="G121" s="27">
        <f>D121-E121</f>
        <v>2</v>
      </c>
      <c r="H121" s="28">
        <f>G121/E121</f>
        <v>5.4054054054054057E-2</v>
      </c>
      <c r="I121" s="7"/>
    </row>
    <row r="122" spans="1:10" ht="17.25" thickBot="1" x14ac:dyDescent="0.3">
      <c r="A122" s="130" t="s">
        <v>57</v>
      </c>
      <c r="B122" s="130"/>
      <c r="C122" s="130"/>
      <c r="D122" s="70">
        <f>+'[1]Beneficios 2022'!D25</f>
        <v>187919</v>
      </c>
      <c r="E122" s="27">
        <v>182870</v>
      </c>
      <c r="F122" s="91" t="s">
        <v>23</v>
      </c>
      <c r="G122" s="92">
        <f>D122-E122</f>
        <v>5049</v>
      </c>
      <c r="H122" s="93">
        <f>G122/E122</f>
        <v>2.7609777437523925E-2</v>
      </c>
      <c r="I122" s="7"/>
      <c r="J122" s="2" t="b">
        <f>D122='[1]Beneficios 2022'!$D$25</f>
        <v>1</v>
      </c>
    </row>
    <row r="123" spans="1:10" ht="18" thickTop="1" thickBot="1" x14ac:dyDescent="0.3">
      <c r="A123" s="130" t="s">
        <v>58</v>
      </c>
      <c r="B123" s="130"/>
      <c r="C123" s="130"/>
      <c r="D123" s="70">
        <f>+'[1]Beneficios 2022'!E25</f>
        <v>36238490228.330002</v>
      </c>
      <c r="E123" s="94">
        <v>33987351385.350002</v>
      </c>
      <c r="F123" s="91" t="s">
        <v>23</v>
      </c>
      <c r="G123" s="92">
        <f>D123-E123</f>
        <v>2251138842.9799995</v>
      </c>
      <c r="H123" s="93">
        <f>G123/E123</f>
        <v>6.623460644098135E-2</v>
      </c>
      <c r="I123" s="7"/>
    </row>
    <row r="124" spans="1:10" ht="15.75" customHeight="1" thickTop="1" thickBot="1" x14ac:dyDescent="0.35">
      <c r="A124" s="95" t="s">
        <v>59</v>
      </c>
      <c r="C124" s="96"/>
      <c r="D124" s="96"/>
      <c r="E124" s="97"/>
      <c r="F124" s="96"/>
      <c r="G124" s="96"/>
      <c r="H124" s="98"/>
      <c r="I124" s="99"/>
    </row>
    <row r="125" spans="1:10" ht="15.75" customHeight="1" thickTop="1" thickBot="1" x14ac:dyDescent="0.25">
      <c r="A125" s="100" t="s">
        <v>60</v>
      </c>
      <c r="B125" s="101"/>
      <c r="C125" s="101"/>
      <c r="D125" s="101"/>
      <c r="E125" s="102"/>
      <c r="F125" s="101"/>
      <c r="G125" s="101"/>
      <c r="H125" s="103"/>
      <c r="I125" s="99"/>
    </row>
    <row r="126" spans="1:10" ht="15.75" customHeight="1" thickTop="1" x14ac:dyDescent="0.2">
      <c r="A126" s="104" t="s">
        <v>61</v>
      </c>
      <c r="B126" s="104"/>
      <c r="C126" s="104"/>
      <c r="D126" s="104"/>
      <c r="E126" s="104"/>
      <c r="F126" s="104"/>
      <c r="G126" s="104"/>
      <c r="H126" s="104"/>
      <c r="I126" s="105"/>
    </row>
    <row r="127" spans="1:10" ht="21" customHeight="1" x14ac:dyDescent="0.2">
      <c r="A127" s="104" t="s">
        <v>62</v>
      </c>
      <c r="B127" s="104"/>
      <c r="C127" s="104"/>
      <c r="D127" s="104"/>
      <c r="E127" s="104"/>
      <c r="F127" s="104"/>
      <c r="G127" s="104"/>
      <c r="H127" s="104"/>
      <c r="I127" s="105"/>
    </row>
    <row r="128" spans="1:10" ht="15.75" customHeight="1" x14ac:dyDescent="0.2">
      <c r="A128" s="106" t="s">
        <v>63</v>
      </c>
      <c r="B128" s="106"/>
      <c r="C128" s="106"/>
      <c r="D128" s="106"/>
      <c r="E128" s="106"/>
      <c r="F128" s="106"/>
      <c r="G128" s="106"/>
      <c r="H128" s="106"/>
      <c r="I128" s="107"/>
    </row>
    <row r="129" spans="1:9" ht="32.25" customHeight="1" x14ac:dyDescent="0.2">
      <c r="A129" s="108" t="s">
        <v>64</v>
      </c>
      <c r="B129" s="108"/>
      <c r="C129" s="108"/>
      <c r="D129" s="108"/>
      <c r="E129" s="108"/>
      <c r="F129" s="108"/>
      <c r="G129" s="108"/>
      <c r="H129" s="108"/>
      <c r="I129" s="105"/>
    </row>
    <row r="130" spans="1:9" ht="25.5" customHeight="1" x14ac:dyDescent="0.2">
      <c r="A130" s="108" t="s">
        <v>65</v>
      </c>
      <c r="B130" s="108"/>
      <c r="C130" s="108"/>
      <c r="D130" s="108"/>
      <c r="E130" s="108"/>
      <c r="F130" s="108"/>
      <c r="G130" s="108"/>
      <c r="H130" s="108"/>
      <c r="I130" s="105"/>
    </row>
    <row r="131" spans="1:9" ht="18" customHeight="1" x14ac:dyDescent="0.2">
      <c r="A131" s="108" t="s">
        <v>66</v>
      </c>
      <c r="B131" s="108"/>
      <c r="C131" s="108"/>
      <c r="D131" s="108"/>
      <c r="E131" s="108"/>
      <c r="F131" s="108"/>
      <c r="G131" s="108"/>
      <c r="H131" s="108"/>
      <c r="I131" s="105"/>
    </row>
    <row r="132" spans="1:9" ht="15.75" customHeight="1" x14ac:dyDescent="0.2">
      <c r="A132" s="106" t="s">
        <v>67</v>
      </c>
      <c r="B132" s="106"/>
      <c r="C132" s="106"/>
      <c r="D132" s="106"/>
      <c r="E132" s="106"/>
      <c r="F132" s="106"/>
      <c r="G132" s="106"/>
      <c r="H132" s="106"/>
      <c r="I132" s="105"/>
    </row>
    <row r="133" spans="1:9" ht="18.75" customHeight="1" x14ac:dyDescent="0.2">
      <c r="A133" s="106" t="s">
        <v>68</v>
      </c>
      <c r="B133" s="106"/>
      <c r="C133" s="106"/>
      <c r="D133" s="106"/>
      <c r="E133" s="106"/>
      <c r="F133" s="106"/>
      <c r="G133" s="106"/>
      <c r="H133" s="106"/>
      <c r="I133" s="105"/>
    </row>
    <row r="134" spans="1:9" ht="17.25" customHeight="1" x14ac:dyDescent="0.2">
      <c r="A134" s="106" t="s">
        <v>69</v>
      </c>
      <c r="B134" s="106"/>
      <c r="C134" s="106"/>
      <c r="D134" s="106"/>
      <c r="E134" s="106"/>
      <c r="F134" s="106"/>
      <c r="G134" s="106"/>
      <c r="H134" s="106"/>
      <c r="I134" s="105"/>
    </row>
    <row r="135" spans="1:9" ht="21" customHeight="1" x14ac:dyDescent="0.2">
      <c r="A135" s="106" t="s">
        <v>70</v>
      </c>
      <c r="B135" s="106"/>
      <c r="C135" s="106"/>
      <c r="D135" s="106"/>
      <c r="E135" s="106"/>
      <c r="F135" s="106"/>
      <c r="G135" s="106"/>
      <c r="H135" s="109"/>
      <c r="I135" s="105"/>
    </row>
    <row r="136" spans="1:9" ht="14.25" customHeight="1" x14ac:dyDescent="0.2">
      <c r="A136" s="110" t="s">
        <v>71</v>
      </c>
      <c r="B136" s="111"/>
      <c r="C136" s="111"/>
    </row>
    <row r="137" spans="1:9" ht="18" customHeight="1" x14ac:dyDescent="0.2">
      <c r="A137" s="112" t="s">
        <v>72</v>
      </c>
    </row>
    <row r="138" spans="1:9" ht="14.25" customHeight="1" x14ac:dyDescent="0.2">
      <c r="A138" s="112"/>
      <c r="B138" s="112"/>
      <c r="C138" s="112"/>
      <c r="D138" s="112"/>
      <c r="E138" s="112"/>
      <c r="F138" s="112"/>
      <c r="G138" s="112"/>
      <c r="H138" s="112"/>
    </row>
  </sheetData>
  <mergeCells count="71">
    <mergeCell ref="A131:H131"/>
    <mergeCell ref="A132:H132"/>
    <mergeCell ref="A133:H133"/>
    <mergeCell ref="A134:H134"/>
    <mergeCell ref="A135:G135"/>
    <mergeCell ref="A123:C123"/>
    <mergeCell ref="A126:H126"/>
    <mergeCell ref="A127:H127"/>
    <mergeCell ref="A128:H128"/>
    <mergeCell ref="A129:H129"/>
    <mergeCell ref="A130:H130"/>
    <mergeCell ref="A113:C113"/>
    <mergeCell ref="A116:C116"/>
    <mergeCell ref="A117:C117"/>
    <mergeCell ref="A120:C120"/>
    <mergeCell ref="A121:C121"/>
    <mergeCell ref="A122:C122"/>
    <mergeCell ref="A105:C105"/>
    <mergeCell ref="A106:C106"/>
    <mergeCell ref="A107:C107"/>
    <mergeCell ref="A108:C108"/>
    <mergeCell ref="A109:C109"/>
    <mergeCell ref="A112:C112"/>
    <mergeCell ref="A95:C95"/>
    <mergeCell ref="A98:C98"/>
    <mergeCell ref="A100:C100"/>
    <mergeCell ref="A102:C102"/>
    <mergeCell ref="A103:C103"/>
    <mergeCell ref="A104:C104"/>
    <mergeCell ref="A89:C89"/>
    <mergeCell ref="A90:C90"/>
    <mergeCell ref="A91:C91"/>
    <mergeCell ref="A92:C92"/>
    <mergeCell ref="A93:C93"/>
    <mergeCell ref="A94:C94"/>
    <mergeCell ref="A78:C78"/>
    <mergeCell ref="A82:C82"/>
    <mergeCell ref="A84:C84"/>
    <mergeCell ref="A86:C86"/>
    <mergeCell ref="A87:C87"/>
    <mergeCell ref="A88:C88"/>
    <mergeCell ref="A67:C67"/>
    <mergeCell ref="A68:C68"/>
    <mergeCell ref="A71:C71"/>
    <mergeCell ref="A73:C73"/>
    <mergeCell ref="A74:C74"/>
    <mergeCell ref="A75:C75"/>
    <mergeCell ref="A58:C58"/>
    <mergeCell ref="A59:C59"/>
    <mergeCell ref="A60:C60"/>
    <mergeCell ref="A62:C62"/>
    <mergeCell ref="A63:C63"/>
    <mergeCell ref="A66:C66"/>
    <mergeCell ref="A48:C48"/>
    <mergeCell ref="A49:C49"/>
    <mergeCell ref="A50:C50"/>
    <mergeCell ref="A55:C55"/>
    <mergeCell ref="A56:C56"/>
    <mergeCell ref="A57:C57"/>
    <mergeCell ref="A38:C38"/>
    <mergeCell ref="A39:C39"/>
    <mergeCell ref="A42:C42"/>
    <mergeCell ref="A44:C44"/>
    <mergeCell ref="A46:C46"/>
    <mergeCell ref="A47:C47"/>
    <mergeCell ref="D5:D6"/>
    <mergeCell ref="E5:E6"/>
    <mergeCell ref="F5:F6"/>
    <mergeCell ref="G5:H5"/>
    <mergeCell ref="A8:C8"/>
    <mergeCell ref="A23:C23"/>
  </mergeCells>
  <printOptions horizontalCentered="1" verticalCentered="1"/>
  <pageMargins left="0.70866141732283472" right="0.70866141732283472" top="0" bottom="0" header="0.31496062992125984" footer="0.31496062992125984"/>
  <pageSetup paperSize="5" scale="4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6" ma:contentTypeDescription="Crear nuevo documento." ma:contentTypeScope="" ma:versionID="833456873f7c6abc4df94d0407d57c09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ddde179ebb2a3c03355eea842ef0b966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244e2f5b-9846-4671-8ae8-9e2b684eca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529212-2558-4068-A45A-34D6EC41D1D3}"/>
</file>

<file path=customXml/itemProps2.xml><?xml version="1.0" encoding="utf-8"?>
<ds:datastoreItem xmlns:ds="http://schemas.openxmlformats.org/officeDocument/2006/customXml" ds:itemID="{1F5A346A-57BB-464A-9188-010F584F8FB1}"/>
</file>

<file path=customXml/itemProps3.xml><?xml version="1.0" encoding="utf-8"?>
<ds:datastoreItem xmlns:ds="http://schemas.openxmlformats.org/officeDocument/2006/customXml" ds:itemID="{0D648C24-D310-4FBB-8DD2-3F38A0861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Abril 2022</vt:lpstr>
      <vt:lpstr>'RM Abril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ctavarez</dc:creator>
  <cp:lastModifiedBy>ctavarez</cp:lastModifiedBy>
  <dcterms:created xsi:type="dcterms:W3CDTF">2022-05-16T13:16:21Z</dcterms:created>
  <dcterms:modified xsi:type="dcterms:W3CDTF">2022-05-16T13:16:54Z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