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Mensual/2022/"/>
    </mc:Choice>
  </mc:AlternateContent>
  <xr:revisionPtr revIDLastSave="1" documentId="8_{639FBDE7-BEFB-40F4-BC0E-C46385E53DBD}" xr6:coauthVersionLast="47" xr6:coauthVersionMax="47" xr10:uidLastSave="{2AAE773A-0E3E-41B4-8E6B-3A61A5BE8F24}"/>
  <bookViews>
    <workbookView xWindow="-120" yWindow="-120" windowWidth="29040" windowHeight="15840" xr2:uid="{B0D6200F-1E1C-4C26-BE01-79AA33750049}"/>
  </bookViews>
  <sheets>
    <sheet name="RM Marzo 2022" sheetId="1" r:id="rId1"/>
  </sheets>
  <externalReferences>
    <externalReference r:id="rId2"/>
    <externalReference r:id="rId3"/>
  </externalReferences>
  <definedNames>
    <definedName name="_xlnm.Print_Area" localSheetId="0">'RM Marzo 2022'!$A$1:$H$138</definedName>
    <definedName name="Área_de_impresión1">'[1]7.7.6'!$A$1:$AQ$58</definedName>
    <definedName name="Área_de_impresión2" localSheetId="0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>'[1]7.7.6'!#REF!</definedName>
    <definedName name="Exceso2" localSheetId="0">'[1]7.7.6'!#REF!</definedName>
    <definedName name="Exceso2">'[1]7.7.6'!#REF!</definedName>
    <definedName name="Print1">'[1]7.7.6'!$A$1:$AQ$58</definedName>
    <definedName name="Print2" localSheetId="0">'[1]7.7.6'!#REF!</definedName>
    <definedName name="Print2">'[1]7.7.6'!#REF!</definedName>
    <definedName name="RepFSS">'[1]7.7.6'!$T$1:$Y$57</definedName>
    <definedName name="Totales">'[1]7.7.6'!$A$1:$AP$58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D124" i="1"/>
  <c r="G124" i="1" s="1"/>
  <c r="H124" i="1" s="1"/>
  <c r="H123" i="1"/>
  <c r="G123" i="1"/>
  <c r="D123" i="1"/>
  <c r="H122" i="1"/>
  <c r="G122" i="1"/>
  <c r="D122" i="1"/>
  <c r="H121" i="1"/>
  <c r="G121" i="1"/>
  <c r="D121" i="1"/>
  <c r="H118" i="1"/>
  <c r="G118" i="1"/>
  <c r="D118" i="1"/>
  <c r="H117" i="1"/>
  <c r="G117" i="1"/>
  <c r="D117" i="1"/>
  <c r="H114" i="1"/>
  <c r="G114" i="1"/>
  <c r="D114" i="1"/>
  <c r="H113" i="1"/>
  <c r="G113" i="1"/>
  <c r="D113" i="1"/>
  <c r="H110" i="1"/>
  <c r="G110" i="1"/>
  <c r="D110" i="1"/>
  <c r="H109" i="1"/>
  <c r="G109" i="1"/>
  <c r="D109" i="1"/>
  <c r="H108" i="1"/>
  <c r="G108" i="1"/>
  <c r="D108" i="1"/>
  <c r="H107" i="1"/>
  <c r="G107" i="1"/>
  <c r="D107" i="1"/>
  <c r="H106" i="1"/>
  <c r="G106" i="1"/>
  <c r="D106" i="1"/>
  <c r="H105" i="1"/>
  <c r="G105" i="1"/>
  <c r="D105" i="1"/>
  <c r="H104" i="1"/>
  <c r="G104" i="1"/>
  <c r="D104" i="1"/>
  <c r="H103" i="1"/>
  <c r="G103" i="1"/>
  <c r="D103" i="1"/>
  <c r="H102" i="1"/>
  <c r="G102" i="1"/>
  <c r="D102" i="1"/>
  <c r="H101" i="1"/>
  <c r="G101" i="1"/>
  <c r="D101" i="1"/>
  <c r="H100" i="1"/>
  <c r="G100" i="1"/>
  <c r="D100" i="1"/>
  <c r="H99" i="1"/>
  <c r="G99" i="1"/>
  <c r="D99" i="1"/>
  <c r="G96" i="1"/>
  <c r="H96" i="1" s="1"/>
  <c r="D96" i="1"/>
  <c r="D95" i="1"/>
  <c r="D94" i="1"/>
  <c r="G93" i="1"/>
  <c r="H93" i="1" s="1"/>
  <c r="D93" i="1"/>
  <c r="G92" i="1"/>
  <c r="H92" i="1" s="1"/>
  <c r="D92" i="1"/>
  <c r="D91" i="1"/>
  <c r="D90" i="1"/>
  <c r="G89" i="1"/>
  <c r="H89" i="1" s="1"/>
  <c r="D89" i="1"/>
  <c r="G88" i="1"/>
  <c r="H88" i="1" s="1"/>
  <c r="D88" i="1"/>
  <c r="D87" i="1"/>
  <c r="D86" i="1"/>
  <c r="G85" i="1"/>
  <c r="H85" i="1" s="1"/>
  <c r="D85" i="1"/>
  <c r="G84" i="1"/>
  <c r="H84" i="1" s="1"/>
  <c r="D84" i="1"/>
  <c r="D80" i="1"/>
  <c r="G80" i="1" s="1"/>
  <c r="H80" i="1" s="1"/>
  <c r="D79" i="1"/>
  <c r="G79" i="1" s="1"/>
  <c r="H79" i="1" s="1"/>
  <c r="D78" i="1"/>
  <c r="G78" i="1" s="1"/>
  <c r="H78" i="1" s="1"/>
  <c r="D77" i="1"/>
  <c r="G77" i="1" s="1"/>
  <c r="H77" i="1" s="1"/>
  <c r="D76" i="1"/>
  <c r="G76" i="1" s="1"/>
  <c r="H76" i="1" s="1"/>
  <c r="D75" i="1"/>
  <c r="G75" i="1" s="1"/>
  <c r="H75" i="1" s="1"/>
  <c r="D73" i="1"/>
  <c r="G73" i="1" s="1"/>
  <c r="H73" i="1" s="1"/>
  <c r="D72" i="1"/>
  <c r="G72" i="1" s="1"/>
  <c r="H72" i="1" s="1"/>
  <c r="D71" i="1"/>
  <c r="G71" i="1" s="1"/>
  <c r="H71" i="1" s="1"/>
  <c r="D70" i="1"/>
  <c r="G70" i="1" s="1"/>
  <c r="H70" i="1" s="1"/>
  <c r="D69" i="1"/>
  <c r="G69" i="1" s="1"/>
  <c r="H69" i="1" s="1"/>
  <c r="D68" i="1"/>
  <c r="G68" i="1" s="1"/>
  <c r="H68" i="1" s="1"/>
  <c r="D67" i="1"/>
  <c r="G67" i="1" s="1"/>
  <c r="H67" i="1" s="1"/>
  <c r="D64" i="1"/>
  <c r="G64" i="1" s="1"/>
  <c r="H64" i="1" s="1"/>
  <c r="D63" i="1"/>
  <c r="G63" i="1" s="1"/>
  <c r="H63" i="1" s="1"/>
  <c r="D62" i="1"/>
  <c r="G62" i="1" s="1"/>
  <c r="H62" i="1" s="1"/>
  <c r="D61" i="1"/>
  <c r="G61" i="1" s="1"/>
  <c r="H61" i="1" s="1"/>
  <c r="D60" i="1"/>
  <c r="G60" i="1" s="1"/>
  <c r="H60" i="1" s="1"/>
  <c r="D59" i="1"/>
  <c r="G59" i="1" s="1"/>
  <c r="H59" i="1" s="1"/>
  <c r="D58" i="1"/>
  <c r="G58" i="1" s="1"/>
  <c r="H58" i="1" s="1"/>
  <c r="D57" i="1"/>
  <c r="G57" i="1" s="1"/>
  <c r="H57" i="1" s="1"/>
  <c r="D56" i="1"/>
  <c r="G56" i="1" s="1"/>
  <c r="H56" i="1" s="1"/>
  <c r="D55" i="1"/>
  <c r="G55" i="1" s="1"/>
  <c r="H55" i="1" s="1"/>
  <c r="D54" i="1"/>
  <c r="G54" i="1" s="1"/>
  <c r="H54" i="1" s="1"/>
  <c r="D53" i="1"/>
  <c r="G53" i="1" s="1"/>
  <c r="H53" i="1" s="1"/>
  <c r="D52" i="1"/>
  <c r="G52" i="1" s="1"/>
  <c r="H52" i="1" s="1"/>
  <c r="D50" i="1"/>
  <c r="G50" i="1" s="1"/>
  <c r="H50" i="1" s="1"/>
  <c r="D49" i="1"/>
  <c r="G49" i="1" s="1"/>
  <c r="H49" i="1" s="1"/>
  <c r="D48" i="1"/>
  <c r="G48" i="1" s="1"/>
  <c r="H48" i="1" s="1"/>
  <c r="D47" i="1"/>
  <c r="G47" i="1" s="1"/>
  <c r="H47" i="1" s="1"/>
  <c r="D46" i="1"/>
  <c r="G46" i="1" s="1"/>
  <c r="H46" i="1" s="1"/>
  <c r="D45" i="1"/>
  <c r="G45" i="1" s="1"/>
  <c r="H45" i="1" s="1"/>
  <c r="D44" i="1"/>
  <c r="D37" i="1"/>
  <c r="G37" i="1" s="1"/>
  <c r="H37" i="1" s="1"/>
  <c r="G36" i="1"/>
  <c r="H36" i="1" s="1"/>
  <c r="D36" i="1"/>
  <c r="H35" i="1"/>
  <c r="G35" i="1"/>
  <c r="D35" i="1"/>
  <c r="D34" i="1"/>
  <c r="D33" i="1"/>
  <c r="H31" i="1"/>
  <c r="G31" i="1"/>
  <c r="D31" i="1"/>
  <c r="D30" i="1"/>
  <c r="D29" i="1"/>
  <c r="G29" i="1" s="1"/>
  <c r="H29" i="1" s="1"/>
  <c r="G28" i="1"/>
  <c r="H28" i="1" s="1"/>
  <c r="D28" i="1"/>
  <c r="H27" i="1"/>
  <c r="G27" i="1"/>
  <c r="D27" i="1"/>
  <c r="G26" i="1"/>
  <c r="H26" i="1" s="1"/>
  <c r="D26" i="1"/>
  <c r="D25" i="1"/>
  <c r="G21" i="1"/>
  <c r="H21" i="1" s="1"/>
  <c r="D21" i="1"/>
  <c r="D20" i="1"/>
  <c r="D19" i="1"/>
  <c r="G19" i="1" s="1"/>
  <c r="H19" i="1" s="1"/>
  <c r="G18" i="1"/>
  <c r="H18" i="1" s="1"/>
  <c r="D18" i="1"/>
  <c r="D16" i="1"/>
  <c r="D15" i="1"/>
  <c r="G15" i="1" s="1"/>
  <c r="H15" i="1" s="1"/>
  <c r="G14" i="1"/>
  <c r="H14" i="1" s="1"/>
  <c r="D14" i="1"/>
  <c r="H13" i="1"/>
  <c r="G13" i="1"/>
  <c r="D13" i="1"/>
  <c r="H12" i="1"/>
  <c r="D12" i="1"/>
  <c r="G12" i="1" s="1"/>
  <c r="G11" i="1"/>
  <c r="H11" i="1" s="1"/>
  <c r="D11" i="1"/>
  <c r="H10" i="1"/>
  <c r="D10" i="1"/>
  <c r="G10" i="1" s="1"/>
  <c r="G9" i="1"/>
  <c r="H9" i="1" s="1"/>
  <c r="D9" i="1"/>
  <c r="E6" i="1"/>
  <c r="D6" i="1"/>
  <c r="H5" i="1"/>
  <c r="D24" i="1" l="1"/>
  <c r="D43" i="1"/>
  <c r="G44" i="1"/>
  <c r="H44" i="1" s="1"/>
  <c r="G86" i="1"/>
  <c r="H86" i="1" s="1"/>
  <c r="G90" i="1"/>
  <c r="H90" i="1" s="1"/>
  <c r="G94" i="1"/>
  <c r="H94" i="1" s="1"/>
  <c r="D8" i="1"/>
  <c r="G16" i="1"/>
  <c r="H16" i="1" s="1"/>
  <c r="G34" i="1"/>
  <c r="H34" i="1" s="1"/>
  <c r="F21" i="1"/>
  <c r="G25" i="1"/>
  <c r="H25" i="1" s="1"/>
  <c r="G87" i="1"/>
  <c r="H87" i="1" s="1"/>
  <c r="G91" i="1"/>
  <c r="H91" i="1" s="1"/>
  <c r="G95" i="1"/>
  <c r="H95" i="1" s="1"/>
  <c r="G20" i="1"/>
  <c r="H20" i="1" s="1"/>
  <c r="D17" i="1"/>
  <c r="F11" i="1"/>
  <c r="G30" i="1"/>
  <c r="H30" i="1" s="1"/>
  <c r="D32" i="1"/>
  <c r="G33" i="1"/>
  <c r="H33" i="1" s="1"/>
  <c r="D51" i="1"/>
  <c r="D74" i="1"/>
  <c r="D83" i="1"/>
  <c r="G74" i="1" l="1"/>
  <c r="H74" i="1" s="1"/>
  <c r="F32" i="1"/>
  <c r="G32" i="1"/>
  <c r="H32" i="1" s="1"/>
  <c r="F19" i="1"/>
  <c r="F8" i="1"/>
  <c r="F14" i="1"/>
  <c r="F18" i="1"/>
  <c r="F15" i="1"/>
  <c r="F10" i="1"/>
  <c r="F9" i="1"/>
  <c r="G8" i="1"/>
  <c r="H8" i="1" s="1"/>
  <c r="D42" i="1"/>
  <c r="F43" i="1"/>
  <c r="G43" i="1"/>
  <c r="H43" i="1" s="1"/>
  <c r="D66" i="1"/>
  <c r="F17" i="1"/>
  <c r="G17" i="1"/>
  <c r="H17" i="1" s="1"/>
  <c r="F16" i="1"/>
  <c r="F83" i="1"/>
  <c r="D82" i="1"/>
  <c r="G83" i="1"/>
  <c r="H83" i="1" s="1"/>
  <c r="G51" i="1"/>
  <c r="H51" i="1" s="1"/>
  <c r="F51" i="1"/>
  <c r="F20" i="1"/>
  <c r="D23" i="1"/>
  <c r="G24" i="1"/>
  <c r="H24" i="1" s="1"/>
  <c r="F13" i="1"/>
  <c r="F63" i="1" l="1"/>
  <c r="F61" i="1"/>
  <c r="F59" i="1"/>
  <c r="F57" i="1"/>
  <c r="F55" i="1"/>
  <c r="F53" i="1"/>
  <c r="F49" i="1"/>
  <c r="F47" i="1"/>
  <c r="F45" i="1"/>
  <c r="G42" i="1"/>
  <c r="H42" i="1" s="1"/>
  <c r="F42" i="1"/>
  <c r="F48" i="1"/>
  <c r="F56" i="1"/>
  <c r="F64" i="1"/>
  <c r="F50" i="1"/>
  <c r="F58" i="1"/>
  <c r="F44" i="1"/>
  <c r="F52" i="1"/>
  <c r="F60" i="1"/>
  <c r="F46" i="1"/>
  <c r="F54" i="1"/>
  <c r="F62" i="1"/>
  <c r="F35" i="1"/>
  <c r="F31" i="1"/>
  <c r="F27" i="1"/>
  <c r="F26" i="1"/>
  <c r="D40" i="1"/>
  <c r="G40" i="1" s="1"/>
  <c r="H40" i="1" s="1"/>
  <c r="F23" i="1"/>
  <c r="F37" i="1"/>
  <c r="F33" i="1"/>
  <c r="G23" i="1"/>
  <c r="H23" i="1" s="1"/>
  <c r="D39" i="1"/>
  <c r="G39" i="1" s="1"/>
  <c r="H39" i="1" s="1"/>
  <c r="F28" i="1"/>
  <c r="F36" i="1"/>
  <c r="F34" i="1"/>
  <c r="F25" i="1"/>
  <c r="F29" i="1"/>
  <c r="F30" i="1"/>
  <c r="G66" i="1"/>
  <c r="H66" i="1" s="1"/>
  <c r="F80" i="1"/>
  <c r="F78" i="1"/>
  <c r="F76" i="1"/>
  <c r="F72" i="1"/>
  <c r="F70" i="1"/>
  <c r="F68" i="1"/>
  <c r="F66" i="1"/>
  <c r="F73" i="1"/>
  <c r="F67" i="1"/>
  <c r="F75" i="1"/>
  <c r="F69" i="1"/>
  <c r="F77" i="1"/>
  <c r="F71" i="1"/>
  <c r="F79" i="1"/>
  <c r="F74" i="1"/>
  <c r="F24" i="1"/>
  <c r="F96" i="1"/>
  <c r="F92" i="1"/>
  <c r="F88" i="1"/>
  <c r="G82" i="1"/>
  <c r="H82" i="1" s="1"/>
  <c r="F82" i="1"/>
  <c r="F93" i="1"/>
  <c r="F89" i="1"/>
  <c r="F85" i="1"/>
  <c r="F84" i="1"/>
  <c r="F86" i="1"/>
  <c r="F90" i="1"/>
  <c r="F91" i="1"/>
  <c r="F94" i="1"/>
  <c r="F87" i="1"/>
  <c r="F95" i="1"/>
</calcChain>
</file>

<file path=xl/sharedStrings.xml><?xml version="1.0" encoding="utf-8"?>
<sst xmlns="http://schemas.openxmlformats.org/spreadsheetml/2006/main" count="152" uniqueCount="73">
  <si>
    <t>Superintendencia de Pensiones</t>
  </si>
  <si>
    <t>Participación</t>
  </si>
  <si>
    <t>Variación</t>
  </si>
  <si>
    <t>Absoluta</t>
  </si>
  <si>
    <t>Relativa</t>
  </si>
  <si>
    <r>
      <t>Afiliados</t>
    </r>
    <r>
      <rPr>
        <b/>
        <vertAlign val="superscript"/>
        <sz val="12.5"/>
        <color theme="0"/>
        <rFont val="Avenir LT Std 55 Roman"/>
        <family val="2"/>
      </rPr>
      <t>1</t>
    </r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</si>
  <si>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</si>
  <si>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</si>
  <si>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</si>
  <si>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</si>
  <si>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</si>
  <si>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</si>
  <si>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</si>
  <si>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</si>
  <si>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</si>
  <si>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</si>
  <si>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</si>
  <si>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</si>
  <si>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</si>
  <si>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Cotizantes</t>
  </si>
  <si>
    <r>
      <t>Banco Central</t>
    </r>
    <r>
      <rPr>
        <i/>
        <vertAlign val="superscript"/>
        <sz val="12.5"/>
        <color theme="0"/>
        <rFont val="Avenir LT Std 55 Roman"/>
        <family val="2"/>
      </rPr>
      <t>2</t>
    </r>
  </si>
  <si>
    <r>
      <t>Sin individualizar</t>
    </r>
    <r>
      <rPr>
        <b/>
        <i/>
        <vertAlign val="superscript"/>
        <sz val="12.5"/>
        <color theme="0"/>
        <rFont val="Avenir LT Std 55 Roman"/>
        <family val="2"/>
      </rPr>
      <t>3</t>
    </r>
  </si>
  <si>
    <r>
      <t>Densidad de cotizantes</t>
    </r>
    <r>
      <rPr>
        <b/>
        <vertAlign val="superscript"/>
        <sz val="12.5"/>
        <color theme="0"/>
        <rFont val="Avenir LT Std 55 Roman"/>
        <family val="2"/>
      </rPr>
      <t>4</t>
    </r>
  </si>
  <si>
    <t>n/a</t>
  </si>
  <si>
    <r>
      <t>Participación mercado potencial cotizantes</t>
    </r>
    <r>
      <rPr>
        <b/>
        <vertAlign val="superscript"/>
        <sz val="12.5"/>
        <color theme="0"/>
        <rFont val="Avenir LT Std 55 Roman"/>
        <family val="2"/>
      </rPr>
      <t>5</t>
    </r>
  </si>
  <si>
    <r>
      <t>Recaudación mensual individualizada</t>
    </r>
    <r>
      <rPr>
        <b/>
        <vertAlign val="superscript"/>
        <sz val="12.5"/>
        <color theme="0"/>
        <rFont val="Avenir LT Std 55 Roman"/>
        <family val="2"/>
      </rPr>
      <t xml:space="preserve"> </t>
    </r>
    <r>
      <rPr>
        <b/>
        <sz val="12.5"/>
        <color theme="0"/>
        <rFont val="Avenir LT Std 55 Roman"/>
        <family val="2"/>
      </rPr>
      <t>(RD$)</t>
    </r>
  </si>
  <si>
    <t>Subtotal Aportes CCI</t>
  </si>
  <si>
    <t>Fondo de Solidaridad Social</t>
  </si>
  <si>
    <t>Seguro de Discapacidad y Sobrevivencia</t>
  </si>
  <si>
    <r>
      <t>Comisión AFP</t>
    </r>
    <r>
      <rPr>
        <b/>
        <i/>
        <vertAlign val="superscript"/>
        <sz val="12.5"/>
        <color theme="0"/>
        <rFont val="Avenir LT Std 55 Roman"/>
        <family val="2"/>
      </rPr>
      <t>6</t>
    </r>
  </si>
  <si>
    <t>Intereses</t>
  </si>
  <si>
    <t>Recargos</t>
  </si>
  <si>
    <r>
      <t>Operación DIDA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</si>
  <si>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r>
      <t>Operación TSS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</si>
  <si>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t>Operación SIPEN</t>
  </si>
  <si>
    <t>Sin individualizar</t>
  </si>
  <si>
    <t xml:space="preserve"> </t>
  </si>
  <si>
    <t>Aportes individualizados (RD$)</t>
  </si>
  <si>
    <t>Obligatorios</t>
  </si>
  <si>
    <t>AFP</t>
  </si>
  <si>
    <t>Voluntarios</t>
  </si>
  <si>
    <t>Patrimonio de los Fondos de Pensiones (RD$)</t>
  </si>
  <si>
    <t>Capitalización Individual (CCI)</t>
  </si>
  <si>
    <t>Fondo de Reparto - Banco Central</t>
  </si>
  <si>
    <t>Fondo de Reparto - Banco de Reservas</t>
  </si>
  <si>
    <r>
      <t>INABIMA</t>
    </r>
    <r>
      <rPr>
        <b/>
        <i/>
        <vertAlign val="superscript"/>
        <sz val="12.5"/>
        <color theme="0"/>
        <rFont val="Avenir LT Std 55 Roman"/>
        <family val="2"/>
      </rPr>
      <t>8</t>
    </r>
  </si>
  <si>
    <t>Plan Complementario - AFP Romana</t>
  </si>
  <si>
    <r>
      <t>Rentabilidad de los fondos de pensiones</t>
    </r>
    <r>
      <rPr>
        <b/>
        <vertAlign val="superscript"/>
        <sz val="12.5"/>
        <color theme="0"/>
        <rFont val="Avenir LT Std 55 Roman"/>
        <family val="2"/>
      </rPr>
      <t>9</t>
    </r>
  </si>
  <si>
    <r>
      <t>Promedio</t>
    </r>
    <r>
      <rPr>
        <b/>
        <i/>
        <vertAlign val="superscript"/>
        <sz val="12.5"/>
        <color theme="0"/>
        <rFont val="Avenir LT Std 55 Roman"/>
        <family val="2"/>
      </rPr>
      <t>10</t>
    </r>
  </si>
  <si>
    <r>
      <t>INABIMA</t>
    </r>
    <r>
      <rPr>
        <i/>
        <vertAlign val="superscript"/>
        <sz val="12.5"/>
        <color theme="0"/>
        <rFont val="Avenir LT Std 55 Roman"/>
        <family val="2"/>
      </rPr>
      <t>11</t>
    </r>
  </si>
  <si>
    <t>Pensiones por discapacidad</t>
  </si>
  <si>
    <t>Solicitadas</t>
  </si>
  <si>
    <t>Otorgadas</t>
  </si>
  <si>
    <t>Pensiones por sobrevivencia</t>
  </si>
  <si>
    <t>Beneficios de afiliados de ingreso tardío</t>
  </si>
  <si>
    <t>Solicitudes</t>
  </si>
  <si>
    <t>Pensiones por retiro programado</t>
  </si>
  <si>
    <t>Devolución otorgada del saldo de la CCI</t>
  </si>
  <si>
    <t>Montos devueltos RD$</t>
  </si>
  <si>
    <t>Notas:</t>
  </si>
  <si>
    <r>
      <t xml:space="preserve">1 </t>
    </r>
    <r>
      <rPr>
        <sz val="9"/>
        <rFont val="Avenir LT Std 55 Roman"/>
        <family val="2"/>
      </rPr>
      <t>Incluyen afiliados fallecidos y afiliados que han recibido algun tipo de beneficio.</t>
    </r>
  </si>
  <si>
    <r>
      <t>2</t>
    </r>
    <r>
      <rPr>
        <sz val="9"/>
        <rFont val="Avenir LT Std 55 Roman"/>
        <family val="2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</si>
  <si>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9"/>
        <rFont val="Avenir LT Std 55 Roman"/>
        <family val="2"/>
      </rPr>
      <t>Se refiere a los afiliados y/o cotizantes que no han elegido su AFP.</t>
    </r>
  </si>
  <si>
    <r>
      <t>4</t>
    </r>
    <r>
      <rPr>
        <sz val="9"/>
        <rFont val="Avenir LT Std 55 Roman"/>
        <family val="2"/>
      </rPr>
      <t>Calculada sobre la base de afiliados acumulados.</t>
    </r>
  </si>
  <si>
    <r>
      <rPr>
        <vertAlign val="superscript"/>
        <sz val="9"/>
        <rFont val="Avenir LT Std 55 Roman"/>
        <family val="2"/>
      </rPr>
      <t>5</t>
    </r>
    <r>
      <rPr>
        <sz val="9"/>
        <rFont val="Avenir LT Std 55 Roman"/>
        <family val="2"/>
      </rPr>
      <t>El mercado potencial usado para el año 2022 es de 2,581,661 , según las estimaciones realizadas por la SIPEN a partir de la Encuesta Nacional Continua de Fuerza de Trabajo que elabora el Banco Central de la República Dominicana.</t>
    </r>
  </si>
  <si>
    <r>
      <rPr>
        <vertAlign val="superscript"/>
        <sz val="9"/>
        <rFont val="Avenir LT Std 55 Roman"/>
        <family val="2"/>
      </rPr>
      <t>6</t>
    </r>
    <r>
      <rPr>
        <sz val="9"/>
        <rFont val="Avenir LT Std 55 Roman"/>
        <family val="2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</si>
  <si>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9"/>
        <rFont val="Avenir LT Std 55 Roman"/>
        <family val="2"/>
      </rPr>
      <t>7</t>
    </r>
    <r>
      <rPr>
        <sz val="9"/>
        <rFont val="Avenir LT Std 55 Roman"/>
        <family val="2"/>
      </rPr>
      <t>Montos individualizados a partir de la promulgación de la Ley 13-20 que modifica la Ley 87-01.</t>
    </r>
  </si>
  <si>
    <r>
      <t>8</t>
    </r>
    <r>
      <rPr>
        <sz val="9"/>
        <rFont val="Avenir LT Std 55 Roman"/>
        <family val="2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</si>
  <si>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9"/>
        <rFont val="Avenir LT Std 55 Roman"/>
        <family val="2"/>
      </rPr>
      <t>Rentabilidad nominal de los últimos 12 meses.</t>
    </r>
  </si>
  <si>
    <r>
      <t>10</t>
    </r>
    <r>
      <rPr>
        <sz val="9"/>
        <rFont val="Avenir LT Std 55 Roman"/>
        <family val="2"/>
      </rPr>
      <t>Promedio ponderado sobre la base del patrimonio de los fondos de pensiones (no incluye Ministerio de Hacienda).</t>
    </r>
  </si>
  <si>
    <r>
      <t>11</t>
    </r>
    <r>
      <rPr>
        <sz val="9"/>
        <rFont val="Avenir LT Std 55 Roman"/>
        <family val="2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</si>
  <si>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n/a = No aplica</t>
  </si>
  <si>
    <t>Fuente VISTAS-UNIPAGO.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</si>
</sst>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entury Gothic"/>
      <family val="2"/>
    </font>
    <font>
      <b/>
      <sz val="16"/>
      <name val="Avenir LT Std 55 Roman"/>
      <family val="2"/>
    </font>
    <font>
      <sz val="10"/>
      <name val="Avenir LT Std 55 Roman"/>
      <family val="2"/>
    </font>
    <font>
      <b/>
      <sz val="14"/>
      <name val="Century Gothic"/>
      <family val="2"/>
    </font>
    <font>
      <b/>
      <sz val="14"/>
      <name val="Avenir LT Std 55 Roman"/>
      <family val="2"/>
    </font>
    <font>
      <b/>
      <sz val="18"/>
      <name val="Avenir LT Std 55 Roman"/>
      <family val="2"/>
    </font>
    <font>
      <b/>
      <sz val="12.5"/>
      <name val="Century Gothic"/>
      <family val="2"/>
    </font>
    <font>
      <sz val="10"/>
      <name val="Century Gothic"/>
      <family val="2"/>
    </font>
    <font>
      <b/>
      <u/>
      <sz val="12.5"/>
      <name val="Avenir LT Std 55 Roman"/>
      <family val="2"/>
    </font>
    <font>
      <b/>
      <sz val="12.5"/>
      <name val="Avenir LT Std 55 Roman"/>
      <family val="2"/>
    </font>
    <font>
      <sz val="12.5"/>
      <name val="Century Gothic"/>
      <family val="2"/>
    </font>
    <font>
      <sz val="12.5"/>
      <color theme="0"/>
      <name val="Avenir LT Std 55 Roman"/>
      <family val="2"/>
    </font>
    <font>
      <b/>
      <sz val="12.5"/>
      <color theme="0"/>
      <name val="Avenir LT Std 55 Roman"/>
      <family val="2"/>
    </font>
    <font>
      <b/>
      <vertAlign val="superscript"/>
      <sz val="12.5"/>
      <color theme="0"/>
      <name val="Avenir LT Std 55 Roman"/>
      <family val="2"/>
    </font>
    <font>
      <b/>
      <i/>
      <sz val="12.5"/>
      <color theme="0"/>
      <name val="Avenir LT Std 55 Roman"/>
      <family val="2"/>
    </font>
    <font>
      <i/>
      <sz val="12.5"/>
      <color theme="0"/>
      <name val="Avenir LT Std 55 Roman"/>
      <family val="2"/>
    </font>
    <font>
      <sz val="12.5"/>
      <name val="Avenir LT Std 55 Roman"/>
      <family val="2"/>
    </font>
    <font>
      <u/>
      <sz val="12.5"/>
      <name val="Avenir LT Std 55 Roman"/>
      <family val="2"/>
    </font>
    <font>
      <i/>
      <vertAlign val="superscript"/>
      <sz val="12.5"/>
      <color theme="0"/>
      <name val="Avenir LT Std 55 Roman"/>
      <family val="2"/>
    </font>
    <font>
      <b/>
      <i/>
      <vertAlign val="superscript"/>
      <sz val="12.5"/>
      <color theme="0"/>
      <name val="Avenir LT Std 55 Roman"/>
      <family val="2"/>
    </font>
    <font>
      <b/>
      <i/>
      <u/>
      <sz val="12.5"/>
      <color theme="0"/>
      <name val="Avenir LT Std 55 Roman"/>
      <family val="2"/>
    </font>
    <font>
      <sz val="12.5"/>
      <color indexed="10"/>
      <name val="Avenir LT Std 55 Roman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7.5"/>
      <name val="Century Gothic"/>
      <family val="2"/>
    </font>
    <font>
      <vertAlign val="superscript"/>
      <sz val="9"/>
      <name val="Avenir LT Std 55 Roman"/>
      <family val="2"/>
    </font>
    <font>
      <sz val="9"/>
      <name val="Avenir LT Std 55 Roman"/>
      <family val="2"/>
    </font>
    <font>
      <vertAlign val="superscript"/>
      <sz val="7.5"/>
      <name val="Century Gothic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rgb="FFFFFFFF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 tint="-4.9989318521683403E-2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rgb="FFFFFFFF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rgb="FFFFFFFF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theme="0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theme="0"/>
      </right>
      <top/>
      <bottom style="thick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2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2" applyFont="1"/>
    <xf numFmtId="0" fontId="6" fillId="0" borderId="0" xfId="3" applyFont="1"/>
    <xf numFmtId="0" fontId="7" fillId="0" borderId="0" xfId="3" applyFont="1"/>
    <xf numFmtId="0" fontId="8" fillId="0" borderId="0" xfId="3" applyFont="1" applyAlignment="1">
      <alignment horizontal="right" vertical="center"/>
    </xf>
    <xf numFmtId="0" fontId="9" fillId="0" borderId="0" xfId="3" applyFont="1" applyAlignment="1">
      <alignment vertical="center"/>
    </xf>
    <xf numFmtId="17" fontId="9" fillId="2" borderId="1" xfId="3" applyNumberFormat="1" applyFont="1" applyFill="1" applyBorder="1" applyAlignment="1">
      <alignment vertical="center"/>
    </xf>
    <xf numFmtId="17" fontId="9" fillId="2" borderId="1" xfId="3" applyNumberFormat="1" applyFont="1" applyFill="1" applyBorder="1" applyAlignment="1">
      <alignment vertical="center" wrapText="1"/>
    </xf>
    <xf numFmtId="0" fontId="9" fillId="2" borderId="1" xfId="3" applyFont="1" applyFill="1" applyBorder="1"/>
    <xf numFmtId="0" fontId="8" fillId="0" borderId="0" xfId="3" applyFont="1" applyAlignment="1">
      <alignment horizontal="right"/>
    </xf>
    <xf numFmtId="0" fontId="10" fillId="0" borderId="0" xfId="3" applyFont="1"/>
    <xf numFmtId="0" fontId="13" fillId="0" borderId="0" xfId="3" applyFont="1"/>
    <xf numFmtId="0" fontId="12" fillId="3" borderId="9" xfId="3" applyFont="1" applyFill="1" applyBorder="1" applyAlignment="1">
      <alignment horizontal="center"/>
    </xf>
    <xf numFmtId="164" fontId="12" fillId="3" borderId="10" xfId="3" applyNumberFormat="1" applyFont="1" applyFill="1" applyBorder="1" applyAlignment="1">
      <alignment horizontal="center"/>
    </xf>
    <xf numFmtId="3" fontId="11" fillId="3" borderId="3" xfId="3" applyNumberFormat="1" applyFont="1" applyFill="1" applyBorder="1" applyAlignment="1">
      <alignment horizontal="center"/>
    </xf>
    <xf numFmtId="3" fontId="11" fillId="3" borderId="11" xfId="3" applyNumberFormat="1" applyFont="1" applyFill="1" applyBorder="1" applyAlignment="1">
      <alignment horizontal="center"/>
    </xf>
    <xf numFmtId="164" fontId="11" fillId="3" borderId="4" xfId="4" applyNumberFormat="1" applyFont="1" applyFill="1" applyBorder="1" applyAlignment="1">
      <alignment horizontal="center"/>
    </xf>
    <xf numFmtId="3" fontId="11" fillId="3" borderId="12" xfId="3" applyNumberFormat="1" applyFont="1" applyFill="1" applyBorder="1" applyAlignment="1">
      <alignment horizontal="center"/>
    </xf>
    <xf numFmtId="164" fontId="11" fillId="3" borderId="13" xfId="4" applyNumberFormat="1" applyFont="1" applyFill="1" applyBorder="1" applyAlignment="1">
      <alignment horizontal="center"/>
    </xf>
    <xf numFmtId="3" fontId="11" fillId="3" borderId="0" xfId="3" applyNumberFormat="1" applyFont="1" applyFill="1" applyAlignment="1">
      <alignment horizontal="center"/>
    </xf>
    <xf numFmtId="3" fontId="11" fillId="3" borderId="4" xfId="3" applyNumberFormat="1" applyFont="1" applyFill="1" applyBorder="1" applyAlignment="1">
      <alignment horizontal="center"/>
    </xf>
    <xf numFmtId="3" fontId="19" fillId="3" borderId="3" xfId="4" applyNumberFormat="1" applyFont="1" applyFill="1" applyBorder="1" applyAlignment="1">
      <alignment horizontal="center"/>
    </xf>
    <xf numFmtId="3" fontId="19" fillId="3" borderId="0" xfId="4" applyNumberFormat="1" applyFont="1" applyFill="1" applyBorder="1" applyAlignment="1">
      <alignment horizontal="center"/>
    </xf>
    <xf numFmtId="164" fontId="19" fillId="3" borderId="4" xfId="4" applyNumberFormat="1" applyFont="1" applyFill="1" applyBorder="1" applyAlignment="1">
      <alignment horizontal="center"/>
    </xf>
    <xf numFmtId="3" fontId="19" fillId="3" borderId="4" xfId="3" applyNumberFormat="1" applyFont="1" applyFill="1" applyBorder="1" applyAlignment="1">
      <alignment horizontal="center"/>
    </xf>
    <xf numFmtId="164" fontId="19" fillId="3" borderId="13" xfId="4" applyNumberFormat="1" applyFont="1" applyFill="1" applyBorder="1" applyAlignment="1">
      <alignment horizontal="center"/>
    </xf>
    <xf numFmtId="3" fontId="11" fillId="3" borderId="1" xfId="3" applyNumberFormat="1" applyFont="1" applyFill="1" applyBorder="1" applyAlignment="1">
      <alignment horizontal="center"/>
    </xf>
    <xf numFmtId="3" fontId="19" fillId="3" borderId="14" xfId="4" applyNumberFormat="1" applyFont="1" applyFill="1" applyBorder="1" applyAlignment="1">
      <alignment horizontal="center"/>
    </xf>
    <xf numFmtId="3" fontId="19" fillId="3" borderId="15" xfId="4" applyNumberFormat="1" applyFont="1" applyFill="1" applyBorder="1" applyAlignment="1">
      <alignment horizontal="center"/>
    </xf>
    <xf numFmtId="164" fontId="20" fillId="3" borderId="16" xfId="4" applyNumberFormat="1" applyFont="1" applyFill="1" applyBorder="1" applyAlignment="1">
      <alignment horizontal="center"/>
    </xf>
    <xf numFmtId="3" fontId="19" fillId="3" borderId="16" xfId="3" applyNumberFormat="1" applyFont="1" applyFill="1" applyBorder="1" applyAlignment="1">
      <alignment horizontal="center"/>
    </xf>
    <xf numFmtId="164" fontId="19" fillId="3" borderId="9" xfId="4" applyNumberFormat="1" applyFont="1" applyFill="1" applyBorder="1" applyAlignment="1">
      <alignment horizontal="center"/>
    </xf>
    <xf numFmtId="3" fontId="11" fillId="3" borderId="3" xfId="4" applyNumberFormat="1" applyFont="1" applyFill="1" applyBorder="1" applyAlignment="1">
      <alignment horizontal="center"/>
    </xf>
    <xf numFmtId="3" fontId="11" fillId="3" borderId="0" xfId="4" applyNumberFormat="1" applyFont="1" applyFill="1" applyBorder="1" applyAlignment="1">
      <alignment horizontal="center"/>
    </xf>
    <xf numFmtId="3" fontId="2" fillId="0" borderId="0" xfId="2" applyNumberFormat="1"/>
    <xf numFmtId="3" fontId="20" fillId="3" borderId="17" xfId="3" applyNumberFormat="1" applyFont="1" applyFill="1" applyBorder="1" applyAlignment="1">
      <alignment horizontal="center"/>
    </xf>
    <xf numFmtId="3" fontId="20" fillId="3" borderId="15" xfId="3" applyNumberFormat="1" applyFont="1" applyFill="1" applyBorder="1" applyAlignment="1">
      <alignment horizontal="center"/>
    </xf>
    <xf numFmtId="10" fontId="11" fillId="3" borderId="3" xfId="4" applyNumberFormat="1" applyFont="1" applyFill="1" applyBorder="1" applyAlignment="1">
      <alignment horizontal="center" vertical="center"/>
    </xf>
    <xf numFmtId="10" fontId="11" fillId="3" borderId="0" xfId="4" applyNumberFormat="1" applyFont="1" applyFill="1" applyBorder="1" applyAlignment="1">
      <alignment horizontal="center" vertical="center"/>
    </xf>
    <xf numFmtId="165" fontId="19" fillId="3" borderId="4" xfId="5" applyNumberFormat="1" applyFont="1" applyFill="1" applyBorder="1" applyAlignment="1">
      <alignment horizontal="center" wrapText="1"/>
    </xf>
    <xf numFmtId="10" fontId="12" fillId="3" borderId="4" xfId="4" applyNumberFormat="1" applyFont="1" applyFill="1" applyBorder="1" applyAlignment="1">
      <alignment horizontal="center"/>
    </xf>
    <xf numFmtId="164" fontId="12" fillId="3" borderId="13" xfId="4" applyNumberFormat="1" applyFont="1" applyFill="1" applyBorder="1" applyAlignment="1">
      <alignment horizontal="center"/>
    </xf>
    <xf numFmtId="10" fontId="11" fillId="3" borderId="3" xfId="3" applyNumberFormat="1" applyFont="1" applyFill="1" applyBorder="1" applyAlignment="1">
      <alignment horizontal="center"/>
    </xf>
    <xf numFmtId="10" fontId="11" fillId="3" borderId="0" xfId="3" applyNumberFormat="1" applyFont="1" applyFill="1" applyAlignment="1">
      <alignment horizontal="center"/>
    </xf>
    <xf numFmtId="10" fontId="12" fillId="3" borderId="13" xfId="4" applyNumberFormat="1" applyFont="1" applyFill="1" applyBorder="1" applyAlignment="1">
      <alignment horizontal="center"/>
    </xf>
    <xf numFmtId="4" fontId="19" fillId="3" borderId="17" xfId="3" applyNumberFormat="1" applyFont="1" applyFill="1" applyBorder="1" applyAlignment="1">
      <alignment horizontal="center"/>
    </xf>
    <xf numFmtId="3" fontId="19" fillId="3" borderId="9" xfId="4" applyNumberFormat="1" applyFont="1" applyFill="1" applyBorder="1" applyAlignment="1">
      <alignment horizontal="center"/>
    </xf>
    <xf numFmtId="0" fontId="19" fillId="3" borderId="16" xfId="3" applyFont="1" applyFill="1" applyBorder="1" applyAlignment="1">
      <alignment horizontal="center"/>
    </xf>
    <xf numFmtId="164" fontId="19" fillId="3" borderId="9" xfId="3" applyNumberFormat="1" applyFont="1" applyFill="1" applyBorder="1" applyAlignment="1">
      <alignment horizontal="center"/>
    </xf>
    <xf numFmtId="3" fontId="11" fillId="3" borderId="3" xfId="2" applyNumberFormat="1" applyFont="1" applyFill="1" applyBorder="1" applyAlignment="1">
      <alignment horizontal="center"/>
    </xf>
    <xf numFmtId="3" fontId="11" fillId="3" borderId="0" xfId="2" applyNumberFormat="1" applyFont="1" applyFill="1" applyAlignment="1">
      <alignment horizontal="center"/>
    </xf>
    <xf numFmtId="3" fontId="19" fillId="3" borderId="3" xfId="2" applyNumberFormat="1" applyFont="1" applyFill="1" applyBorder="1" applyAlignment="1">
      <alignment horizontal="center"/>
    </xf>
    <xf numFmtId="3" fontId="19" fillId="3" borderId="0" xfId="2" applyNumberFormat="1" applyFont="1" applyFill="1" applyAlignment="1">
      <alignment horizontal="center"/>
    </xf>
    <xf numFmtId="43" fontId="10" fillId="0" borderId="0" xfId="5" applyFont="1" applyBorder="1"/>
    <xf numFmtId="43" fontId="2" fillId="0" borderId="0" xfId="2" applyNumberFormat="1"/>
    <xf numFmtId="3" fontId="11" fillId="3" borderId="18" xfId="3" applyNumberFormat="1" applyFont="1" applyFill="1" applyBorder="1" applyAlignment="1">
      <alignment horizontal="center"/>
    </xf>
    <xf numFmtId="3" fontId="11" fillId="3" borderId="19" xfId="3" applyNumberFormat="1" applyFont="1" applyFill="1" applyBorder="1" applyAlignment="1">
      <alignment horizontal="center"/>
    </xf>
    <xf numFmtId="164" fontId="11" fillId="3" borderId="0" xfId="4" applyNumberFormat="1" applyFont="1" applyFill="1" applyBorder="1" applyAlignment="1">
      <alignment horizontal="center"/>
    </xf>
    <xf numFmtId="3" fontId="11" fillId="3" borderId="20" xfId="3" applyNumberFormat="1" applyFont="1" applyFill="1" applyBorder="1" applyAlignment="1">
      <alignment horizontal="center"/>
    </xf>
    <xf numFmtId="0" fontId="5" fillId="3" borderId="21" xfId="2" applyFont="1" applyFill="1" applyBorder="1"/>
    <xf numFmtId="0" fontId="5" fillId="3" borderId="8" xfId="2" applyFont="1" applyFill="1" applyBorder="1"/>
    <xf numFmtId="0" fontId="5" fillId="3" borderId="6" xfId="2" applyFont="1" applyFill="1" applyBorder="1"/>
    <xf numFmtId="3" fontId="11" fillId="3" borderId="19" xfId="2" applyNumberFormat="1" applyFont="1" applyFill="1" applyBorder="1" applyAlignment="1">
      <alignment horizontal="center"/>
    </xf>
    <xf numFmtId="164" fontId="11" fillId="3" borderId="18" xfId="4" applyNumberFormat="1" applyFont="1" applyFill="1" applyBorder="1" applyAlignment="1">
      <alignment horizontal="center"/>
    </xf>
    <xf numFmtId="3" fontId="19" fillId="3" borderId="19" xfId="2" applyNumberFormat="1" applyFont="1" applyFill="1" applyBorder="1" applyAlignment="1">
      <alignment horizontal="center"/>
    </xf>
    <xf numFmtId="164" fontId="19" fillId="3" borderId="18" xfId="4" applyNumberFormat="1" applyFont="1" applyFill="1" applyBorder="1" applyAlignment="1">
      <alignment horizontal="center"/>
    </xf>
    <xf numFmtId="3" fontId="24" fillId="3" borderId="22" xfId="3" applyNumberFormat="1" applyFont="1" applyFill="1" applyBorder="1" applyAlignment="1">
      <alignment horizontal="center"/>
    </xf>
    <xf numFmtId="3" fontId="24" fillId="3" borderId="23" xfId="3" applyNumberFormat="1" applyFont="1" applyFill="1" applyBorder="1" applyAlignment="1">
      <alignment horizontal="center"/>
    </xf>
    <xf numFmtId="164" fontId="20" fillId="3" borderId="9" xfId="4" applyNumberFormat="1" applyFont="1" applyFill="1" applyBorder="1" applyAlignment="1">
      <alignment horizontal="center"/>
    </xf>
    <xf numFmtId="3" fontId="19" fillId="3" borderId="0" xfId="3" applyNumberFormat="1" applyFont="1" applyFill="1" applyAlignment="1">
      <alignment horizontal="center"/>
    </xf>
    <xf numFmtId="3" fontId="19" fillId="3" borderId="19" xfId="3" applyNumberFormat="1" applyFont="1" applyFill="1" applyBorder="1" applyAlignment="1">
      <alignment horizontal="center"/>
    </xf>
    <xf numFmtId="0" fontId="19" fillId="3" borderId="0" xfId="3" applyFont="1" applyFill="1" applyAlignment="1">
      <alignment horizontal="center"/>
    </xf>
    <xf numFmtId="0" fontId="19" fillId="3" borderId="19" xfId="3" applyFont="1" applyFill="1" applyBorder="1" applyAlignment="1">
      <alignment horizontal="center"/>
    </xf>
    <xf numFmtId="0" fontId="19" fillId="3" borderId="18" xfId="3" applyFont="1" applyFill="1" applyBorder="1" applyAlignment="1">
      <alignment horizontal="center"/>
    </xf>
    <xf numFmtId="164" fontId="19" fillId="3" borderId="13" xfId="3" applyNumberFormat="1" applyFont="1" applyFill="1" applyBorder="1" applyAlignment="1">
      <alignment horizontal="center"/>
    </xf>
    <xf numFmtId="0" fontId="19" fillId="3" borderId="22" xfId="3" applyFont="1" applyFill="1" applyBorder="1" applyAlignment="1">
      <alignment horizontal="center"/>
    </xf>
    <xf numFmtId="0" fontId="19" fillId="3" borderId="24" xfId="3" applyFont="1" applyFill="1" applyBorder="1" applyAlignment="1">
      <alignment horizontal="center"/>
    </xf>
    <xf numFmtId="165" fontId="19" fillId="3" borderId="9" xfId="5" applyNumberFormat="1" applyFont="1" applyFill="1" applyBorder="1" applyAlignment="1">
      <alignment horizontal="center" wrapText="1"/>
    </xf>
    <xf numFmtId="10" fontId="2" fillId="0" borderId="0" xfId="2" applyNumberFormat="1"/>
    <xf numFmtId="10" fontId="11" fillId="3" borderId="0" xfId="1" applyNumberFormat="1" applyFont="1" applyFill="1" applyBorder="1" applyAlignment="1">
      <alignment horizontal="center"/>
    </xf>
    <xf numFmtId="10" fontId="11" fillId="3" borderId="19" xfId="6" applyNumberFormat="1" applyFont="1" applyFill="1" applyBorder="1" applyAlignment="1">
      <alignment horizontal="center"/>
    </xf>
    <xf numFmtId="165" fontId="19" fillId="3" borderId="18" xfId="5" applyNumberFormat="1" applyFont="1" applyFill="1" applyBorder="1" applyAlignment="1">
      <alignment horizontal="center" wrapText="1"/>
    </xf>
    <xf numFmtId="10" fontId="11" fillId="3" borderId="4" xfId="4" applyNumberFormat="1" applyFont="1" applyFill="1" applyBorder="1" applyAlignment="1">
      <alignment horizontal="center"/>
    </xf>
    <xf numFmtId="164" fontId="11" fillId="3" borderId="13" xfId="3" applyNumberFormat="1" applyFont="1" applyFill="1" applyBorder="1" applyAlignment="1">
      <alignment horizontal="center"/>
    </xf>
    <xf numFmtId="10" fontId="19" fillId="3" borderId="0" xfId="1" applyNumberFormat="1" applyFont="1" applyFill="1" applyBorder="1" applyAlignment="1">
      <alignment horizontal="center"/>
    </xf>
    <xf numFmtId="10" fontId="19" fillId="3" borderId="19" xfId="6" applyNumberFormat="1" applyFont="1" applyFill="1" applyBorder="1" applyAlignment="1">
      <alignment horizontal="center"/>
    </xf>
    <xf numFmtId="10" fontId="19" fillId="3" borderId="4" xfId="4" applyNumberFormat="1" applyFont="1" applyFill="1" applyBorder="1" applyAlignment="1">
      <alignment horizontal="center"/>
    </xf>
    <xf numFmtId="0" fontId="5" fillId="3" borderId="0" xfId="3" applyFont="1" applyFill="1" applyAlignment="1">
      <alignment horizontal="center"/>
    </xf>
    <xf numFmtId="0" fontId="5" fillId="3" borderId="19" xfId="3" applyFont="1" applyFill="1" applyBorder="1" applyAlignment="1">
      <alignment horizontal="center"/>
    </xf>
    <xf numFmtId="0" fontId="5" fillId="3" borderId="18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164" fontId="5" fillId="3" borderId="13" xfId="3" applyNumberFormat="1" applyFont="1" applyFill="1" applyBorder="1" applyAlignment="1">
      <alignment horizontal="center"/>
    </xf>
    <xf numFmtId="0" fontId="19" fillId="3" borderId="15" xfId="3" applyFont="1" applyFill="1" applyBorder="1" applyAlignment="1">
      <alignment horizontal="center"/>
    </xf>
    <xf numFmtId="165" fontId="19" fillId="3" borderId="25" xfId="5" applyNumberFormat="1" applyFont="1" applyFill="1" applyBorder="1" applyAlignment="1">
      <alignment horizontal="center" wrapText="1"/>
    </xf>
    <xf numFmtId="3" fontId="19" fillId="3" borderId="26" xfId="3" applyNumberFormat="1" applyFont="1" applyFill="1" applyBorder="1" applyAlignment="1">
      <alignment horizontal="center"/>
    </xf>
    <xf numFmtId="164" fontId="19" fillId="3" borderId="27" xfId="4" applyNumberFormat="1" applyFont="1" applyFill="1" applyBorder="1" applyAlignment="1">
      <alignment horizontal="center"/>
    </xf>
    <xf numFmtId="165" fontId="19" fillId="3" borderId="18" xfId="5" applyNumberFormat="1" applyFont="1" applyFill="1" applyBorder="1" applyAlignment="1">
      <alignment wrapText="1"/>
    </xf>
    <xf numFmtId="0" fontId="25" fillId="0" borderId="0" xfId="3" applyFont="1" applyAlignment="1">
      <alignment wrapText="1"/>
    </xf>
    <xf numFmtId="0" fontId="26" fillId="0" borderId="0" xfId="3" applyFont="1"/>
    <xf numFmtId="0" fontId="26" fillId="0" borderId="8" xfId="3" applyFont="1" applyBorder="1"/>
    <xf numFmtId="164" fontId="26" fillId="0" borderId="0" xfId="3" applyNumberFormat="1" applyFont="1"/>
    <xf numFmtId="0" fontId="27" fillId="0" borderId="0" xfId="3" applyFont="1"/>
    <xf numFmtId="0" fontId="28" fillId="0" borderId="0" xfId="3" applyFont="1"/>
    <xf numFmtId="0" fontId="29" fillId="0" borderId="0" xfId="3" applyFont="1"/>
    <xf numFmtId="0" fontId="29" fillId="0" borderId="16" xfId="3" applyFont="1" applyBorder="1"/>
    <xf numFmtId="164" fontId="29" fillId="0" borderId="0" xfId="3" applyNumberFormat="1" applyFont="1"/>
    <xf numFmtId="0" fontId="27" fillId="0" borderId="0" xfId="2" applyFont="1"/>
    <xf numFmtId="0" fontId="30" fillId="0" borderId="0" xfId="2" applyFont="1" applyAlignment="1">
      <alignment vertical="center" wrapText="1" shrinkToFit="1"/>
    </xf>
    <xf numFmtId="0" fontId="28" fillId="0" borderId="0" xfId="2" applyFont="1" applyAlignment="1">
      <alignment vertical="center" wrapText="1" shrinkToFit="1"/>
    </xf>
    <xf numFmtId="15" fontId="29" fillId="0" borderId="0" xfId="0" applyNumberFormat="1" applyFont="1" applyAlignment="1">
      <alignment horizontal="left"/>
    </xf>
    <xf numFmtId="0" fontId="31" fillId="0" borderId="0" xfId="2" applyFont="1"/>
    <xf numFmtId="0" fontId="29" fillId="0" borderId="0" xfId="0" applyFont="1"/>
    <xf numFmtId="0" fontId="14" fillId="4" borderId="0" xfId="2" applyFont="1" applyFill="1"/>
    <xf numFmtId="0" fontId="15" fillId="4" borderId="0" xfId="3" applyFont="1" applyFill="1"/>
    <xf numFmtId="0" fontId="15" fillId="4" borderId="0" xfId="3" applyFont="1" applyFill="1" applyAlignment="1">
      <alignment horizontal="right"/>
    </xf>
    <xf numFmtId="0" fontId="17" fillId="4" borderId="0" xfId="3" applyFont="1" applyFill="1" applyAlignment="1">
      <alignment horizontal="right"/>
    </xf>
    <xf numFmtId="0" fontId="18" fillId="4" borderId="0" xfId="3" applyFont="1" applyFill="1" applyAlignment="1">
      <alignment horizontal="right"/>
    </xf>
    <xf numFmtId="0" fontId="0" fillId="4" borderId="0" xfId="0" applyFill="1"/>
    <xf numFmtId="0" fontId="18" fillId="4" borderId="0" xfId="3" applyFont="1" applyFill="1"/>
    <xf numFmtId="0" fontId="14" fillId="4" borderId="0" xfId="3" applyFont="1" applyFill="1" applyAlignment="1">
      <alignment horizontal="right"/>
    </xf>
    <xf numFmtId="0" fontId="15" fillId="4" borderId="0" xfId="3" applyFont="1" applyFill="1" applyAlignment="1">
      <alignment horizontal="center"/>
    </xf>
    <xf numFmtId="0" fontId="14" fillId="4" borderId="0" xfId="3" applyFont="1" applyFill="1"/>
    <xf numFmtId="0" fontId="14" fillId="4" borderId="0" xfId="2" applyFont="1" applyFill="1" applyAlignment="1">
      <alignment horizontal="right"/>
    </xf>
    <xf numFmtId="0" fontId="23" fillId="4" borderId="0" xfId="3" applyFont="1" applyFill="1" applyAlignment="1">
      <alignment horizontal="right"/>
    </xf>
    <xf numFmtId="0" fontId="15" fillId="4" borderId="0" xfId="3" applyFont="1" applyFill="1" applyAlignment="1">
      <alignment horizontal="left"/>
    </xf>
    <xf numFmtId="0" fontId="29" fillId="0" borderId="0" xfId="2" applyFont="1" applyAlignment="1">
      <alignment horizontal="left" vertical="center" wrapText="1" shrinkToFit="1"/>
    </xf>
    <xf numFmtId="0" fontId="28" fillId="0" borderId="0" xfId="2" applyFont="1" applyAlignment="1">
      <alignment horizontal="left" vertical="center" wrapText="1" shrinkToFit="1"/>
    </xf>
    <xf numFmtId="0" fontId="14" fillId="4" borderId="0" xfId="3" applyFont="1" applyFill="1" applyAlignment="1">
      <alignment horizontal="right"/>
    </xf>
    <xf numFmtId="0" fontId="28" fillId="2" borderId="0" xfId="2" applyFont="1" applyFill="1" applyAlignment="1">
      <alignment horizontal="left" vertical="center" wrapText="1"/>
    </xf>
    <xf numFmtId="0" fontId="18" fillId="4" borderId="0" xfId="3" applyFont="1" applyFill="1" applyAlignment="1">
      <alignment horizontal="right"/>
    </xf>
    <xf numFmtId="0" fontId="17" fillId="4" borderId="0" xfId="3" applyFont="1" applyFill="1" applyAlignment="1">
      <alignment horizontal="right"/>
    </xf>
    <xf numFmtId="0" fontId="23" fillId="4" borderId="0" xfId="3" applyFont="1" applyFill="1" applyAlignment="1">
      <alignment horizontal="right"/>
    </xf>
    <xf numFmtId="0" fontId="15" fillId="4" borderId="0" xfId="3" applyFont="1" applyFill="1" applyAlignment="1">
      <alignment horizontal="right"/>
    </xf>
    <xf numFmtId="0" fontId="15" fillId="4" borderId="0" xfId="3" applyFont="1" applyFill="1" applyAlignment="1">
      <alignment horizontal="right" wrapText="1"/>
    </xf>
    <xf numFmtId="2" fontId="11" fillId="3" borderId="2" xfId="3" applyNumberFormat="1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/>
    </xf>
    <xf numFmtId="2" fontId="11" fillId="3" borderId="3" xfId="3" applyNumberFormat="1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17" fontId="12" fillId="3" borderId="4" xfId="3" applyNumberFormat="1" applyFont="1" applyFill="1" applyBorder="1" applyAlignment="1">
      <alignment horizontal="center" vertical="center" wrapText="1"/>
    </xf>
    <xf numFmtId="17" fontId="12" fillId="3" borderId="8" xfId="3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/>
    </xf>
    <xf numFmtId="0" fontId="12" fillId="3" borderId="5" xfId="3" applyFont="1" applyFill="1" applyBorder="1" applyAlignment="1">
      <alignment horizontal="center"/>
    </xf>
  </cellXfs>
  <cellStyles count="7">
    <cellStyle name="Millares 3 2" xfId="5" xr:uid="{07B03A4C-8C50-48A1-A371-85172248936D}"/>
    <cellStyle name="Normal" xfId="0" builtinId="0"/>
    <cellStyle name="Normal 3 2" xfId="2" xr:uid="{7CE3F114-FDB5-4047-8412-7B35913ABDDB}"/>
    <cellStyle name="Normal 4 9 2" xfId="3" xr:uid="{3F5CE07B-8602-4375-BF51-611FD48699BC}"/>
    <cellStyle name="Porcentaje" xfId="1" builtinId="5"/>
    <cellStyle name="Porcentaje 2 2" xfId="6" xr:uid="{EF70A5F7-38A5-4AEA-A8A1-DBA7837825AB}"/>
    <cellStyle name="Porcentual 3 2" xfId="4" xr:uid="{24F815B7-92EF-4075-8487-5D36E02D5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2</xdr:row>
      <xdr:rowOff>55661</xdr:rowOff>
    </xdr:from>
    <xdr:to>
      <xdr:col>2</xdr:col>
      <xdr:colOff>1752600</xdr:colOff>
      <xdr:row>6</xdr:row>
      <xdr:rowOff>191565</xdr:rowOff>
    </xdr:to>
    <xdr:pic>
      <xdr:nvPicPr>
        <xdr:cNvPr id="2" name="1 Imagen" descr="logo Sipen.png">
          <a:extLst>
            <a:ext uri="{FF2B5EF4-FFF2-40B4-BE49-F238E27FC236}">
              <a16:creationId xmlns:a16="http://schemas.microsoft.com/office/drawing/2014/main" id="{31777B7B-8216-4C68-9944-8730B7451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399" y="389036"/>
          <a:ext cx="3476626" cy="1126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638174</xdr:colOff>
      <xdr:row>7</xdr:row>
      <xdr:rowOff>9525</xdr:rowOff>
    </xdr:from>
    <xdr:to>
      <xdr:col>3</xdr:col>
      <xdr:colOff>0</xdr:colOff>
      <xdr:row>8</xdr:row>
      <xdr:rowOff>22412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84CC3634-498C-408E-B732-95D22379882A}"/>
            </a:ext>
          </a:extLst>
        </xdr:cNvPr>
        <xdr:cNvSpPr/>
      </xdr:nvSpPr>
      <xdr:spPr>
        <a:xfrm>
          <a:off x="638174" y="1562100"/>
          <a:ext cx="3238501" cy="251012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438150</xdr:colOff>
      <xdr:row>21</xdr:row>
      <xdr:rowOff>200025</xdr:rowOff>
    </xdr:from>
    <xdr:to>
      <xdr:col>3</xdr:col>
      <xdr:colOff>0</xdr:colOff>
      <xdr:row>23</xdr:row>
      <xdr:rowOff>38100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BC55C12B-D408-4ED7-A457-8F0114C14A76}"/>
            </a:ext>
          </a:extLst>
        </xdr:cNvPr>
        <xdr:cNvSpPr/>
      </xdr:nvSpPr>
      <xdr:spPr>
        <a:xfrm>
          <a:off x="438150" y="4724400"/>
          <a:ext cx="343852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304800</xdr:colOff>
      <xdr:row>41</xdr:row>
      <xdr:rowOff>0</xdr:rowOff>
    </xdr:from>
    <xdr:to>
      <xdr:col>3</xdr:col>
      <xdr:colOff>0</xdr:colOff>
      <xdr:row>42</xdr:row>
      <xdr:rowOff>38100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F0E39F50-3FE0-402B-91EB-29E3646580C7}"/>
            </a:ext>
          </a:extLst>
        </xdr:cNvPr>
        <xdr:cNvSpPr/>
      </xdr:nvSpPr>
      <xdr:spPr>
        <a:xfrm>
          <a:off x="304800" y="8810625"/>
          <a:ext cx="3571875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64</xdr:row>
      <xdr:rowOff>171450</xdr:rowOff>
    </xdr:from>
    <xdr:to>
      <xdr:col>2</xdr:col>
      <xdr:colOff>1981201</xdr:colOff>
      <xdr:row>66</xdr:row>
      <xdr:rowOff>11206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99CE59F8-E53A-4E37-AF2C-149B53967457}"/>
            </a:ext>
          </a:extLst>
        </xdr:cNvPr>
        <xdr:cNvSpPr/>
      </xdr:nvSpPr>
      <xdr:spPr>
        <a:xfrm>
          <a:off x="561975" y="13906500"/>
          <a:ext cx="3295651" cy="277906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123825</xdr:colOff>
      <xdr:row>96</xdr:row>
      <xdr:rowOff>219075</xdr:rowOff>
    </xdr:from>
    <xdr:to>
      <xdr:col>3</xdr:col>
      <xdr:colOff>0</xdr:colOff>
      <xdr:row>98</xdr:row>
      <xdr:rowOff>28575</xdr:rowOff>
    </xdr:to>
    <xdr:sp macro="" textlink="">
      <xdr:nvSpPr>
        <xdr:cNvPr id="7" name="7 Rectángulo redondeado">
          <a:extLst>
            <a:ext uri="{FF2B5EF4-FFF2-40B4-BE49-F238E27FC236}">
              <a16:creationId xmlns:a16="http://schemas.microsoft.com/office/drawing/2014/main" id="{A029632A-512D-471A-BF6F-393E872FF674}"/>
            </a:ext>
          </a:extLst>
        </xdr:cNvPr>
        <xdr:cNvSpPr/>
      </xdr:nvSpPr>
      <xdr:spPr>
        <a:xfrm>
          <a:off x="123825" y="20802600"/>
          <a:ext cx="3752850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571500</xdr:colOff>
      <xdr:row>110</xdr:row>
      <xdr:rowOff>171450</xdr:rowOff>
    </xdr:from>
    <xdr:to>
      <xdr:col>3</xdr:col>
      <xdr:colOff>0</xdr:colOff>
      <xdr:row>112</xdr:row>
      <xdr:rowOff>0</xdr:rowOff>
    </xdr:to>
    <xdr:sp macro="" textlink="">
      <xdr:nvSpPr>
        <xdr:cNvPr id="8" name="8 Rectángulo redondeado">
          <a:extLst>
            <a:ext uri="{FF2B5EF4-FFF2-40B4-BE49-F238E27FC236}">
              <a16:creationId xmlns:a16="http://schemas.microsoft.com/office/drawing/2014/main" id="{77AFEA2B-A961-4FE5-9FC5-D6CC1109FEB0}"/>
            </a:ext>
          </a:extLst>
        </xdr:cNvPr>
        <xdr:cNvSpPr/>
      </xdr:nvSpPr>
      <xdr:spPr>
        <a:xfrm>
          <a:off x="571500" y="23783925"/>
          <a:ext cx="3305175" cy="3238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114</xdr:row>
      <xdr:rowOff>200025</xdr:rowOff>
    </xdr:from>
    <xdr:to>
      <xdr:col>3</xdr:col>
      <xdr:colOff>0</xdr:colOff>
      <xdr:row>116</xdr:row>
      <xdr:rowOff>38100</xdr:rowOff>
    </xdr:to>
    <xdr:sp macro="" textlink="">
      <xdr:nvSpPr>
        <xdr:cNvPr id="9" name="9 Rectángulo redondeado">
          <a:extLst>
            <a:ext uri="{FF2B5EF4-FFF2-40B4-BE49-F238E27FC236}">
              <a16:creationId xmlns:a16="http://schemas.microsoft.com/office/drawing/2014/main" id="{C2CBE091-165E-4E66-AFCC-B061E1DFFAA5}"/>
            </a:ext>
          </a:extLst>
        </xdr:cNvPr>
        <xdr:cNvSpPr/>
      </xdr:nvSpPr>
      <xdr:spPr>
        <a:xfrm>
          <a:off x="561975" y="24736425"/>
          <a:ext cx="3314700" cy="3333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371475</xdr:colOff>
      <xdr:row>118</xdr:row>
      <xdr:rowOff>190500</xdr:rowOff>
    </xdr:from>
    <xdr:to>
      <xdr:col>2</xdr:col>
      <xdr:colOff>1981200</xdr:colOff>
      <xdr:row>120</xdr:row>
      <xdr:rowOff>28575</xdr:rowOff>
    </xdr:to>
    <xdr:sp macro="" textlink="">
      <xdr:nvSpPr>
        <xdr:cNvPr id="10" name="10 Rectángulo redondeado">
          <a:extLst>
            <a:ext uri="{FF2B5EF4-FFF2-40B4-BE49-F238E27FC236}">
              <a16:creationId xmlns:a16="http://schemas.microsoft.com/office/drawing/2014/main" id="{587FEB98-C946-437E-889F-E7AE22C928AC}"/>
            </a:ext>
          </a:extLst>
        </xdr:cNvPr>
        <xdr:cNvSpPr/>
      </xdr:nvSpPr>
      <xdr:spPr>
        <a:xfrm>
          <a:off x="371475" y="25650825"/>
          <a:ext cx="3486150" cy="3333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257175</xdr:colOff>
      <xdr:row>80</xdr:row>
      <xdr:rowOff>219075</xdr:rowOff>
    </xdr:from>
    <xdr:to>
      <xdr:col>3</xdr:col>
      <xdr:colOff>0</xdr:colOff>
      <xdr:row>82</xdr:row>
      <xdr:rowOff>57150</xdr:rowOff>
    </xdr:to>
    <xdr:sp macro="" textlink="">
      <xdr:nvSpPr>
        <xdr:cNvPr id="11" name="6 Rectángulo redondeado">
          <a:extLst>
            <a:ext uri="{FF2B5EF4-FFF2-40B4-BE49-F238E27FC236}">
              <a16:creationId xmlns:a16="http://schemas.microsoft.com/office/drawing/2014/main" id="{6C1EF388-D689-49EE-9A39-5C9C903EC344}"/>
            </a:ext>
          </a:extLst>
        </xdr:cNvPr>
        <xdr:cNvSpPr/>
      </xdr:nvSpPr>
      <xdr:spPr>
        <a:xfrm>
          <a:off x="257175" y="17354550"/>
          <a:ext cx="3619500" cy="3333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/2AN&#193;LISIS%20Y%20ESTADISTICAS/Resumen%20Estad&#237;stico/Datos/1.%20Datos%202022/DATOS%20RESUMEN%20ESTADISTIC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Fechas"/>
      <sheetName val="Afiliados 2022"/>
      <sheetName val="Cotizantes 2022"/>
      <sheetName val="Individualizacion 2022"/>
      <sheetName val="Mercado Potencial 2022"/>
      <sheetName val="Patrimonio 2022"/>
      <sheetName val="Rentabilidad 2022"/>
      <sheetName val="Beneficios 2022"/>
      <sheetName val="RQ Enero 2022"/>
      <sheetName val="RM Enero 2022"/>
      <sheetName val="RQ Febrero 2022"/>
      <sheetName val="RM Febrero 2022"/>
      <sheetName val="RQ Marzo 2022"/>
      <sheetName val="RM Marzo 2022"/>
      <sheetName val="RQ Abril 2022"/>
      <sheetName val="RM Abril 2022"/>
      <sheetName val="RQ Mayo 2022"/>
      <sheetName val="RM Mayo 2022"/>
      <sheetName val="RQ Junio 2022"/>
      <sheetName val="RM Junio 2022"/>
      <sheetName val="RQ Julio 2022"/>
      <sheetName val="RM Julio 2022"/>
      <sheetName val="RQ Agosto 2022"/>
      <sheetName val="RM Agosto 2022"/>
      <sheetName val="RQ Septiembre 2022"/>
      <sheetName val="RM Septiembre 2022"/>
      <sheetName val="RQ Octubre 2022"/>
      <sheetName val="RM Octubre 2022"/>
      <sheetName val="RQ Noviembre 2022"/>
      <sheetName val="RM Noviembre 2022"/>
      <sheetName val="RQ Diciembre 2022"/>
      <sheetName val="RM Diciembre 2022"/>
    </sheetNames>
    <sheetDataSet>
      <sheetData sheetId="0"/>
      <sheetData sheetId="1">
        <row r="6">
          <cell r="K6" t="str">
            <v>Marzo-2022</v>
          </cell>
          <cell r="L6" t="str">
            <v>Diciembre-2021</v>
          </cell>
        </row>
        <row r="20">
          <cell r="E20" t="str">
            <v>Resumen estadístico previsional al 31 de marzo de 2022</v>
          </cell>
        </row>
      </sheetData>
      <sheetData sheetId="2">
        <row r="42">
          <cell r="G42">
            <v>62555</v>
          </cell>
        </row>
        <row r="43">
          <cell r="G43">
            <v>1331239</v>
          </cell>
        </row>
        <row r="44">
          <cell r="G44">
            <v>9663</v>
          </cell>
        </row>
        <row r="45">
          <cell r="G45">
            <v>1376438</v>
          </cell>
        </row>
        <row r="46">
          <cell r="G46">
            <v>597678</v>
          </cell>
        </row>
        <row r="47">
          <cell r="G47">
            <v>32300</v>
          </cell>
        </row>
        <row r="48">
          <cell r="G48">
            <v>937679</v>
          </cell>
        </row>
        <row r="50">
          <cell r="G50">
            <v>1357</v>
          </cell>
        </row>
        <row r="51">
          <cell r="G51">
            <v>2571</v>
          </cell>
        </row>
        <row r="52">
          <cell r="G52">
            <v>119362</v>
          </cell>
        </row>
        <row r="54">
          <cell r="G54">
            <v>105863</v>
          </cell>
        </row>
      </sheetData>
      <sheetData sheetId="3">
        <row r="44">
          <cell r="G44">
            <v>32068</v>
          </cell>
        </row>
        <row r="45">
          <cell r="G45">
            <v>519435</v>
          </cell>
        </row>
        <row r="46">
          <cell r="G46">
            <v>6997</v>
          </cell>
        </row>
        <row r="47">
          <cell r="G47">
            <v>624270</v>
          </cell>
        </row>
        <row r="48">
          <cell r="G48">
            <v>284236</v>
          </cell>
        </row>
        <row r="49">
          <cell r="G49">
            <v>16638</v>
          </cell>
        </row>
        <row r="50">
          <cell r="G50">
            <v>405193</v>
          </cell>
        </row>
        <row r="52">
          <cell r="G52">
            <v>350</v>
          </cell>
        </row>
        <row r="53">
          <cell r="G53">
            <v>1530</v>
          </cell>
        </row>
        <row r="54">
          <cell r="G54">
            <v>96590</v>
          </cell>
        </row>
        <row r="56">
          <cell r="G56">
            <v>29237</v>
          </cell>
        </row>
        <row r="57">
          <cell r="G57">
            <v>14492</v>
          </cell>
        </row>
      </sheetData>
      <sheetData sheetId="4">
        <row r="126">
          <cell r="B126">
            <v>62146217.149999999</v>
          </cell>
          <cell r="C126">
            <v>77941.039999999994</v>
          </cell>
        </row>
        <row r="127">
          <cell r="B127">
            <v>1130726681.1400001</v>
          </cell>
          <cell r="C127">
            <v>6982130.0999999996</v>
          </cell>
        </row>
        <row r="128">
          <cell r="B128">
            <v>27518872.98</v>
          </cell>
          <cell r="C128">
            <v>395258.37</v>
          </cell>
        </row>
        <row r="129">
          <cell r="B129">
            <v>1579830271.72</v>
          </cell>
          <cell r="C129">
            <v>12742837.119999999</v>
          </cell>
        </row>
        <row r="130">
          <cell r="B130">
            <v>759201463.09000003</v>
          </cell>
          <cell r="C130">
            <v>6541422.7699999996</v>
          </cell>
        </row>
        <row r="131">
          <cell r="B131">
            <v>35281433.329999998</v>
          </cell>
          <cell r="C131">
            <v>391891.81</v>
          </cell>
        </row>
        <row r="132">
          <cell r="B132">
            <v>976426567.41999996</v>
          </cell>
          <cell r="C132">
            <v>7082645.4000000004</v>
          </cell>
        </row>
        <row r="133">
          <cell r="B133">
            <v>4571131506.8299999</v>
          </cell>
          <cell r="C133">
            <v>34214126.609999999</v>
          </cell>
        </row>
        <row r="134">
          <cell r="B134">
            <v>9753790.4399999995</v>
          </cell>
          <cell r="C134">
            <v>14517583.380000001</v>
          </cell>
        </row>
        <row r="135">
          <cell r="B135">
            <v>26844653.620000001</v>
          </cell>
          <cell r="C135">
            <v>23079962.640000001</v>
          </cell>
        </row>
        <row r="136">
          <cell r="B136">
            <v>469285639.88</v>
          </cell>
          <cell r="C136">
            <v>204502337.71000001</v>
          </cell>
        </row>
        <row r="137">
          <cell r="B137">
            <v>505884083.94</v>
          </cell>
          <cell r="C137">
            <v>242099883.73000002</v>
          </cell>
        </row>
        <row r="138">
          <cell r="B138">
            <v>115444448.91</v>
          </cell>
          <cell r="C138">
            <v>1015650.01</v>
          </cell>
        </row>
        <row r="140">
          <cell r="H140">
            <v>28094756.949999999</v>
          </cell>
        </row>
        <row r="141">
          <cell r="H141">
            <v>56188281.200000003</v>
          </cell>
        </row>
        <row r="142">
          <cell r="H142">
            <v>43529619.200000003</v>
          </cell>
        </row>
        <row r="143">
          <cell r="H143">
            <v>248737504.33000001</v>
          </cell>
        </row>
        <row r="144">
          <cell r="H144">
            <v>35486436.060000002</v>
          </cell>
        </row>
        <row r="145">
          <cell r="D145">
            <v>576133254.32000005</v>
          </cell>
          <cell r="E145">
            <v>29970412.32</v>
          </cell>
          <cell r="F145">
            <v>1318.77</v>
          </cell>
          <cell r="G145">
            <v>5485386.629999999</v>
          </cell>
        </row>
      </sheetData>
      <sheetData sheetId="5">
        <row r="7">
          <cell r="H7">
            <v>2581660.6085818596</v>
          </cell>
        </row>
      </sheetData>
      <sheetData sheetId="6">
        <row r="49">
          <cell r="G49">
            <v>9039739032.4200001</v>
          </cell>
        </row>
        <row r="50">
          <cell r="G50">
            <v>184841740586.48001</v>
          </cell>
        </row>
        <row r="51">
          <cell r="G51">
            <v>4936080039.3299999</v>
          </cell>
        </row>
        <row r="52">
          <cell r="G52">
            <v>267385913267.5</v>
          </cell>
        </row>
        <row r="53">
          <cell r="G53">
            <v>132824064601.81</v>
          </cell>
        </row>
        <row r="54">
          <cell r="G54">
            <v>7655054572.8699999</v>
          </cell>
        </row>
        <row r="55">
          <cell r="G55">
            <v>164344761429.01001</v>
          </cell>
        </row>
        <row r="56">
          <cell r="G56">
            <v>93763251.379999995</v>
          </cell>
        </row>
        <row r="59">
          <cell r="G59">
            <v>44500173987.919998</v>
          </cell>
        </row>
        <row r="60">
          <cell r="G60">
            <v>25341760246.419998</v>
          </cell>
        </row>
        <row r="61">
          <cell r="G61">
            <v>19158413741.5</v>
          </cell>
        </row>
        <row r="62">
          <cell r="G62">
            <v>56448616765.690002</v>
          </cell>
        </row>
        <row r="63">
          <cell r="G63">
            <v>105042031904.81</v>
          </cell>
        </row>
      </sheetData>
      <sheetData sheetId="7">
        <row r="37">
          <cell r="F37">
            <v>0.11397728953569362</v>
          </cell>
        </row>
        <row r="38">
          <cell r="F38">
            <v>0.10761454580919994</v>
          </cell>
        </row>
        <row r="39">
          <cell r="F39">
            <v>0.10501604427935263</v>
          </cell>
        </row>
        <row r="40">
          <cell r="F40">
            <v>8.5027514118343639E-2</v>
          </cell>
        </row>
        <row r="41">
          <cell r="F41">
            <v>9.5167918447998989E-2</v>
          </cell>
        </row>
        <row r="42">
          <cell r="F42">
            <v>7.8379996188803869E-2</v>
          </cell>
        </row>
        <row r="43">
          <cell r="F43">
            <v>7.9374752568673212E-2</v>
          </cell>
        </row>
        <row r="45">
          <cell r="F45">
            <v>9.7865435862909411E-2</v>
          </cell>
        </row>
        <row r="46">
          <cell r="F46">
            <v>0.1133316847660668</v>
          </cell>
        </row>
        <row r="47">
          <cell r="F47">
            <v>0.11440694340293887</v>
          </cell>
        </row>
        <row r="48">
          <cell r="F48">
            <v>9.4299999999999995E-2</v>
          </cell>
        </row>
        <row r="49">
          <cell r="F49">
            <v>9.3627577213187013E-2</v>
          </cell>
        </row>
      </sheetData>
      <sheetData sheetId="8">
        <row r="7">
          <cell r="B7">
            <v>21341</v>
          </cell>
          <cell r="C7">
            <v>14243</v>
          </cell>
          <cell r="F7">
            <v>31577</v>
          </cell>
          <cell r="G7">
            <v>11995</v>
          </cell>
        </row>
        <row r="24">
          <cell r="B24">
            <v>197006</v>
          </cell>
          <cell r="C24">
            <v>39</v>
          </cell>
          <cell r="D24">
            <v>186480</v>
          </cell>
          <cell r="E24">
            <v>35838846031.659996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70B6-4CA9-4C7C-A387-FC84E36189A3}">
  <sheetPr>
    <pageSetUpPr fitToPage="1"/>
  </sheetPr>
  <dimension ref="A1:K138"/>
  <sheetViews>
    <sheetView showGridLines="0" tabSelected="1" view="pageBreakPreview" zoomScaleSheetLayoutView="100" workbookViewId="0">
      <selection activeCell="L12" sqref="L12"/>
    </sheetView>
  </sheetViews>
  <sheetFormatPr baseColWidth="10" defaultColWidth="11.42578125" defaultRowHeight="12.75" x14ac:dyDescent="0.2"/>
  <cols>
    <col min="1" max="1" width="11.42578125" style="1" bestFit="1" customWidth="1"/>
    <col min="2" max="2" width="16.7109375" style="1" customWidth="1"/>
    <col min="3" max="3" width="30" style="1" customWidth="1"/>
    <col min="4" max="4" width="24.28515625" style="1" bestFit="1" customWidth="1"/>
    <col min="5" max="5" width="22.42578125" style="1" bestFit="1" customWidth="1"/>
    <col min="6" max="6" width="17.42578125" style="1" bestFit="1" customWidth="1"/>
    <col min="7" max="7" width="22" style="1" bestFit="1" customWidth="1"/>
    <col min="8" max="8" width="14.7109375" style="1" customWidth="1"/>
    <col min="9" max="9" width="16.7109375" style="1" bestFit="1" customWidth="1"/>
    <col min="10" max="10" width="13.7109375" style="1" customWidth="1"/>
    <col min="11" max="11" width="13.7109375" style="1" bestFit="1" customWidth="1"/>
    <col min="12" max="16384" width="11.42578125" style="1"/>
  </cols>
  <sheetData>
    <row r="1" spans="1:9" ht="13.5" customHeight="1" x14ac:dyDescent="0.2"/>
    <row r="2" spans="1:9" ht="12.75" customHeight="1" x14ac:dyDescent="0.2">
      <c r="B2" s="2"/>
      <c r="C2" s="2"/>
      <c r="D2" s="2"/>
      <c r="E2" s="2"/>
      <c r="F2" s="3"/>
      <c r="G2" s="3"/>
      <c r="H2" s="3"/>
      <c r="I2" s="2"/>
    </row>
    <row r="3" spans="1:9" ht="12.75" customHeight="1" x14ac:dyDescent="0.2">
      <c r="A3" s="2"/>
      <c r="B3" s="2"/>
      <c r="C3" s="2"/>
      <c r="D3" s="2"/>
      <c r="E3" s="2"/>
      <c r="F3" s="3"/>
      <c r="G3" s="4"/>
      <c r="I3" s="2"/>
    </row>
    <row r="4" spans="1:9" ht="23.25" x14ac:dyDescent="0.3">
      <c r="B4" s="5"/>
      <c r="C4" s="5"/>
      <c r="D4" s="5"/>
      <c r="E4" s="5"/>
      <c r="F4" s="6"/>
      <c r="G4" s="4"/>
      <c r="H4" s="7" t="s">
        <v>0</v>
      </c>
      <c r="I4" s="5"/>
    </row>
    <row r="5" spans="1:9" ht="24" thickBot="1" x14ac:dyDescent="0.4">
      <c r="A5" s="8"/>
      <c r="B5" s="8"/>
      <c r="C5" s="8"/>
      <c r="D5" s="9"/>
      <c r="E5" s="9"/>
      <c r="F5" s="10"/>
      <c r="G5" s="11"/>
      <c r="H5" s="12" t="str">
        <f>+[2]Fechas!E20</f>
        <v>Resumen estadístico previsional al 31 de marzo de 2022</v>
      </c>
      <c r="I5" s="13"/>
    </row>
    <row r="6" spans="1:9" ht="18" thickTop="1" thickBot="1" x14ac:dyDescent="0.3">
      <c r="A6" s="8"/>
      <c r="B6" s="8"/>
      <c r="C6" s="8"/>
      <c r="D6" s="137" t="str">
        <f>+[2]Fechas!K6</f>
        <v>Marzo-2022</v>
      </c>
      <c r="E6" s="139" t="str">
        <f>+[2]Fechas!L6</f>
        <v>Diciembre-2021</v>
      </c>
      <c r="F6" s="141" t="s">
        <v>1</v>
      </c>
      <c r="G6" s="143" t="s">
        <v>2</v>
      </c>
      <c r="H6" s="144"/>
      <c r="I6" s="13"/>
    </row>
    <row r="7" spans="1:9" ht="18" thickTop="1" thickBot="1" x14ac:dyDescent="0.3">
      <c r="A7" s="14"/>
      <c r="B7" s="14"/>
      <c r="C7" s="14"/>
      <c r="D7" s="138"/>
      <c r="E7" s="140"/>
      <c r="F7" s="142"/>
      <c r="G7" s="15" t="s">
        <v>3</v>
      </c>
      <c r="H7" s="16" t="s">
        <v>4</v>
      </c>
      <c r="I7" s="13"/>
    </row>
    <row r="8" spans="1:9" ht="18.75" thickTop="1" x14ac:dyDescent="0.25">
      <c r="A8" s="115"/>
      <c r="B8" s="116"/>
      <c r="C8" s="117" t="s">
        <v>5</v>
      </c>
      <c r="D8" s="17">
        <f>D9+D17+D21</f>
        <v>4576705</v>
      </c>
      <c r="E8" s="18">
        <v>4511974</v>
      </c>
      <c r="F8" s="19">
        <f>D8/D$8</f>
        <v>1</v>
      </c>
      <c r="G8" s="20">
        <f>D8-E8</f>
        <v>64731</v>
      </c>
      <c r="H8" s="21">
        <f t="shared" ref="H8:H9" si="0">G8/E8</f>
        <v>1.4346492244857794E-2</v>
      </c>
      <c r="I8" s="13"/>
    </row>
    <row r="9" spans="1:9" ht="16.5" x14ac:dyDescent="0.25">
      <c r="A9" s="133" t="s">
        <v>6</v>
      </c>
      <c r="B9" s="133"/>
      <c r="C9" s="133"/>
      <c r="D9" s="17">
        <f>SUM(D10:D16)</f>
        <v>4347552</v>
      </c>
      <c r="E9" s="22">
        <v>4283048</v>
      </c>
      <c r="F9" s="19">
        <f>D9/D$8</f>
        <v>0.94993057232222744</v>
      </c>
      <c r="G9" s="23">
        <f t="shared" ref="G9" si="1">D9-E9</f>
        <v>64504</v>
      </c>
      <c r="H9" s="21">
        <f t="shared" si="0"/>
        <v>1.5060302849746255E-2</v>
      </c>
      <c r="I9" s="13"/>
    </row>
    <row r="10" spans="1:9" ht="16.5" x14ac:dyDescent="0.25">
      <c r="A10" s="118"/>
      <c r="B10" s="118"/>
      <c r="C10" s="119" t="s">
        <v>7</v>
      </c>
      <c r="D10" s="24">
        <f>+'[2]Afiliados 2022'!G42</f>
        <v>62555</v>
      </c>
      <c r="E10" s="25">
        <v>59244</v>
      </c>
      <c r="F10" s="26">
        <f t="shared" ref="F10:F21" si="2">D10/D$8</f>
        <v>1.3668130237802088E-2</v>
      </c>
      <c r="G10" s="27">
        <f>D10-E10</f>
        <v>3311</v>
      </c>
      <c r="H10" s="28">
        <f>G10/E10</f>
        <v>5.5887516035379108E-2</v>
      </c>
      <c r="I10" s="13"/>
    </row>
    <row r="11" spans="1:9" ht="16.5" x14ac:dyDescent="0.25">
      <c r="A11" s="120"/>
      <c r="B11" s="121"/>
      <c r="C11" s="119" t="s">
        <v>8</v>
      </c>
      <c r="D11" s="24">
        <f>+'[2]Afiliados 2022'!G43</f>
        <v>1331239</v>
      </c>
      <c r="E11" s="25">
        <v>1315334</v>
      </c>
      <c r="F11" s="26">
        <f t="shared" si="2"/>
        <v>0.29087280040990188</v>
      </c>
      <c r="G11" s="27">
        <f>D11-E11</f>
        <v>15905</v>
      </c>
      <c r="H11" s="28">
        <f t="shared" ref="H11:H16" si="3">G11/E11</f>
        <v>1.2091985761791301E-2</v>
      </c>
      <c r="I11" s="13"/>
    </row>
    <row r="12" spans="1:9" ht="16.5" x14ac:dyDescent="0.25">
      <c r="A12" s="118"/>
      <c r="B12" s="118"/>
      <c r="C12" s="119" t="s">
        <v>9</v>
      </c>
      <c r="D12" s="24">
        <f>+'[2]Afiliados 2022'!G44</f>
        <v>9663</v>
      </c>
      <c r="E12" s="25">
        <v>8976</v>
      </c>
      <c r="F12" s="26">
        <f t="shared" si="2"/>
        <v>2.1113442968248991E-3</v>
      </c>
      <c r="G12" s="27">
        <f>D12-E12</f>
        <v>687</v>
      </c>
      <c r="H12" s="28">
        <f t="shared" si="3"/>
        <v>7.6537433155080214E-2</v>
      </c>
      <c r="I12" s="13"/>
    </row>
    <row r="13" spans="1:9" ht="16.5" x14ac:dyDescent="0.25">
      <c r="A13" s="120"/>
      <c r="B13" s="121"/>
      <c r="C13" s="119" t="s">
        <v>10</v>
      </c>
      <c r="D13" s="24">
        <f>+'[2]Afiliados 2022'!G45</f>
        <v>1376438</v>
      </c>
      <c r="E13" s="25">
        <v>1354061</v>
      </c>
      <c r="F13" s="26">
        <f t="shared" si="2"/>
        <v>0.30074868273135369</v>
      </c>
      <c r="G13" s="27">
        <f t="shared" ref="G13:G16" si="4">D13-E13</f>
        <v>22377</v>
      </c>
      <c r="H13" s="28">
        <f t="shared" si="3"/>
        <v>1.6525843370424228E-2</v>
      </c>
      <c r="I13" s="13"/>
    </row>
    <row r="14" spans="1:9" ht="16.5" x14ac:dyDescent="0.25">
      <c r="A14" s="120"/>
      <c r="B14" s="121"/>
      <c r="C14" s="119" t="s">
        <v>11</v>
      </c>
      <c r="D14" s="24">
        <f>+'[2]Afiliados 2022'!G46</f>
        <v>597678</v>
      </c>
      <c r="E14" s="25">
        <v>590113</v>
      </c>
      <c r="F14" s="26">
        <f t="shared" si="2"/>
        <v>0.13059133153655306</v>
      </c>
      <c r="G14" s="27">
        <f t="shared" si="4"/>
        <v>7565</v>
      </c>
      <c r="H14" s="28">
        <f t="shared" si="3"/>
        <v>1.2819578623077275E-2</v>
      </c>
      <c r="I14" s="13"/>
    </row>
    <row r="15" spans="1:9" ht="16.5" x14ac:dyDescent="0.25">
      <c r="A15" s="120"/>
      <c r="B15" s="121"/>
      <c r="C15" s="119" t="s">
        <v>12</v>
      </c>
      <c r="D15" s="24">
        <f>+'[2]Afiliados 2022'!G47</f>
        <v>32300</v>
      </c>
      <c r="E15" s="25">
        <v>32064</v>
      </c>
      <c r="F15" s="26">
        <f t="shared" si="2"/>
        <v>7.0574791252658847E-3</v>
      </c>
      <c r="G15" s="27">
        <f t="shared" si="4"/>
        <v>236</v>
      </c>
      <c r="H15" s="28">
        <f t="shared" si="3"/>
        <v>7.3602794411177647E-3</v>
      </c>
      <c r="I15" s="13"/>
    </row>
    <row r="16" spans="1:9" ht="16.5" x14ac:dyDescent="0.25">
      <c r="A16" s="120"/>
      <c r="B16" s="121"/>
      <c r="C16" s="119" t="s">
        <v>13</v>
      </c>
      <c r="D16" s="24">
        <f>+'[2]Afiliados 2022'!G48</f>
        <v>937679</v>
      </c>
      <c r="E16" s="25">
        <v>923256</v>
      </c>
      <c r="F16" s="26">
        <f t="shared" si="2"/>
        <v>0.20488080398452599</v>
      </c>
      <c r="G16" s="27">
        <f t="shared" si="4"/>
        <v>14423</v>
      </c>
      <c r="H16" s="28">
        <f t="shared" si="3"/>
        <v>1.5621886020778636E-2</v>
      </c>
      <c r="I16" s="13"/>
    </row>
    <row r="17" spans="1:9" ht="16.5" x14ac:dyDescent="0.25">
      <c r="A17" s="119"/>
      <c r="B17" s="119"/>
      <c r="C17" s="118" t="s">
        <v>14</v>
      </c>
      <c r="D17" s="17">
        <f>D20+D18+D19</f>
        <v>123290</v>
      </c>
      <c r="E17" s="22">
        <v>123286</v>
      </c>
      <c r="F17" s="19">
        <f t="shared" si="2"/>
        <v>2.6938594469165043E-2</v>
      </c>
      <c r="G17" s="23">
        <f>D17-E17</f>
        <v>4</v>
      </c>
      <c r="H17" s="21">
        <f>G17/E17</f>
        <v>3.2444884252875426E-5</v>
      </c>
      <c r="I17" s="13"/>
    </row>
    <row r="18" spans="1:9" ht="16.5" x14ac:dyDescent="0.25">
      <c r="A18" s="119"/>
      <c r="B18" s="119"/>
      <c r="C18" s="119" t="s">
        <v>15</v>
      </c>
      <c r="D18" s="24">
        <f>+'[2]Afiliados 2022'!G50</f>
        <v>1357</v>
      </c>
      <c r="E18" s="25">
        <v>1357</v>
      </c>
      <c r="F18" s="26">
        <f t="shared" si="2"/>
        <v>2.9650152238346148E-4</v>
      </c>
      <c r="G18" s="27">
        <f>D18-E18</f>
        <v>0</v>
      </c>
      <c r="H18" s="28">
        <f>G18/E18</f>
        <v>0</v>
      </c>
      <c r="I18" s="13"/>
    </row>
    <row r="19" spans="1:9" ht="16.5" x14ac:dyDescent="0.25">
      <c r="A19" s="119"/>
      <c r="B19" s="119"/>
      <c r="C19" s="119" t="s">
        <v>16</v>
      </c>
      <c r="D19" s="24">
        <f>+'[2]Afiliados 2022'!G51</f>
        <v>2571</v>
      </c>
      <c r="E19" s="25">
        <v>2571</v>
      </c>
      <c r="F19" s="26">
        <f t="shared" si="2"/>
        <v>5.6175785854670559E-4</v>
      </c>
      <c r="G19" s="27">
        <f t="shared" ref="G19:G20" si="5">D19-E19</f>
        <v>0</v>
      </c>
      <c r="H19" s="28">
        <f t="shared" ref="H19:H20" si="6">G19/E19</f>
        <v>0</v>
      </c>
      <c r="I19" s="13"/>
    </row>
    <row r="20" spans="1:9" ht="16.5" x14ac:dyDescent="0.25">
      <c r="A20" s="119"/>
      <c r="B20" s="119"/>
      <c r="C20" s="119" t="s">
        <v>17</v>
      </c>
      <c r="D20" s="24">
        <f>+'[2]Afiliados 2022'!G52</f>
        <v>119362</v>
      </c>
      <c r="E20" s="25">
        <v>119358</v>
      </c>
      <c r="F20" s="26">
        <f>D20/D$8</f>
        <v>2.6080335088234877E-2</v>
      </c>
      <c r="G20" s="27">
        <f t="shared" si="5"/>
        <v>4</v>
      </c>
      <c r="H20" s="28">
        <f t="shared" si="6"/>
        <v>3.351262588180097E-5</v>
      </c>
      <c r="I20" s="13"/>
    </row>
    <row r="21" spans="1:9" ht="17.25" thickBot="1" x14ac:dyDescent="0.3">
      <c r="A21" s="119"/>
      <c r="B21" s="119"/>
      <c r="C21" s="118" t="s">
        <v>18</v>
      </c>
      <c r="D21" s="17">
        <f>+'[2]Afiliados 2022'!G54</f>
        <v>105863</v>
      </c>
      <c r="E21" s="29">
        <v>105640</v>
      </c>
      <c r="F21" s="19">
        <f t="shared" si="2"/>
        <v>2.3130833208607503E-2</v>
      </c>
      <c r="G21" s="23">
        <f>D21-E21</f>
        <v>223</v>
      </c>
      <c r="H21" s="21">
        <f>G21/E21</f>
        <v>2.1109428246876183E-3</v>
      </c>
      <c r="I21" s="13"/>
    </row>
    <row r="22" spans="1:9" ht="18" thickTop="1" thickBot="1" x14ac:dyDescent="0.3">
      <c r="A22" s="122"/>
      <c r="B22" s="122"/>
      <c r="C22" s="122"/>
      <c r="D22" s="30"/>
      <c r="E22" s="31"/>
      <c r="F22" s="32"/>
      <c r="G22" s="33"/>
      <c r="H22" s="34"/>
      <c r="I22" s="13"/>
    </row>
    <row r="23" spans="1:9" ht="17.25" thickTop="1" x14ac:dyDescent="0.25">
      <c r="A23" s="115"/>
      <c r="B23" s="123"/>
      <c r="C23" s="117" t="s">
        <v>19</v>
      </c>
      <c r="D23" s="17">
        <f>D24+D32+D36+D37</f>
        <v>2031036</v>
      </c>
      <c r="E23" s="22">
        <v>1972032</v>
      </c>
      <c r="F23" s="19">
        <f t="shared" ref="F23:F37" si="7">D23/D$23</f>
        <v>1</v>
      </c>
      <c r="G23" s="23">
        <f>D23-E23</f>
        <v>59004</v>
      </c>
      <c r="H23" s="21">
        <f t="shared" ref="H23:H37" si="8">G23/E23</f>
        <v>2.9920406971083634E-2</v>
      </c>
      <c r="I23" s="13"/>
    </row>
    <row r="24" spans="1:9" ht="16.5" x14ac:dyDescent="0.25">
      <c r="A24" s="133" t="s">
        <v>6</v>
      </c>
      <c r="B24" s="133"/>
      <c r="C24" s="133"/>
      <c r="D24" s="17">
        <f>SUM(D25:D31)</f>
        <v>1888837</v>
      </c>
      <c r="E24" s="22">
        <v>1830601</v>
      </c>
      <c r="F24" s="19">
        <f t="shared" si="7"/>
        <v>0.92998696231873779</v>
      </c>
      <c r="G24" s="23">
        <f t="shared" ref="G24:G37" si="9">D24-E24</f>
        <v>58236</v>
      </c>
      <c r="H24" s="21">
        <f t="shared" si="8"/>
        <v>3.1812503106903145E-2</v>
      </c>
      <c r="I24" s="13"/>
    </row>
    <row r="25" spans="1:9" ht="16.5" x14ac:dyDescent="0.25">
      <c r="A25" s="118"/>
      <c r="B25" s="118"/>
      <c r="C25" s="119" t="s">
        <v>7</v>
      </c>
      <c r="D25" s="24">
        <f>+'[2]Cotizantes 2022'!G44</f>
        <v>32068</v>
      </c>
      <c r="E25" s="25">
        <v>30085</v>
      </c>
      <c r="F25" s="26">
        <f t="shared" si="7"/>
        <v>1.5788986507378502E-2</v>
      </c>
      <c r="G25" s="27">
        <f>D25-E25</f>
        <v>1983</v>
      </c>
      <c r="H25" s="28">
        <f>G25/E25</f>
        <v>6.5913245803556592E-2</v>
      </c>
      <c r="I25" s="13"/>
    </row>
    <row r="26" spans="1:9" ht="16.5" x14ac:dyDescent="0.25">
      <c r="A26" s="120"/>
      <c r="B26" s="119"/>
      <c r="C26" s="119" t="s">
        <v>8</v>
      </c>
      <c r="D26" s="24">
        <f>+'[2]Cotizantes 2022'!G45</f>
        <v>519435</v>
      </c>
      <c r="E26" s="25">
        <v>504110</v>
      </c>
      <c r="F26" s="26">
        <f t="shared" si="7"/>
        <v>0.25574879027255054</v>
      </c>
      <c r="G26" s="27">
        <f t="shared" ref="G26:G31" si="10">D26-E26</f>
        <v>15325</v>
      </c>
      <c r="H26" s="28">
        <f t="shared" ref="H26:H31" si="11">G26/E26</f>
        <v>3.0400111086865963E-2</v>
      </c>
      <c r="I26" s="13"/>
    </row>
    <row r="27" spans="1:9" ht="16.5" x14ac:dyDescent="0.25">
      <c r="A27" s="118"/>
      <c r="B27" s="118"/>
      <c r="C27" s="119" t="s">
        <v>9</v>
      </c>
      <c r="D27" s="24">
        <f>+'[2]Cotizantes 2022'!G46</f>
        <v>6997</v>
      </c>
      <c r="E27" s="25">
        <v>6752</v>
      </c>
      <c r="F27" s="26">
        <f t="shared" si="7"/>
        <v>3.4450398712775154E-3</v>
      </c>
      <c r="G27" s="27">
        <f t="shared" si="10"/>
        <v>245</v>
      </c>
      <c r="H27" s="28">
        <f t="shared" si="11"/>
        <v>3.6285545023696686E-2</v>
      </c>
      <c r="I27" s="13"/>
    </row>
    <row r="28" spans="1:9" ht="16.5" x14ac:dyDescent="0.25">
      <c r="A28" s="120"/>
      <c r="B28" s="119"/>
      <c r="C28" s="119" t="s">
        <v>10</v>
      </c>
      <c r="D28" s="24">
        <f>+'[2]Cotizantes 2022'!G47</f>
        <v>624270</v>
      </c>
      <c r="E28" s="25">
        <v>604868</v>
      </c>
      <c r="F28" s="26">
        <f t="shared" si="7"/>
        <v>0.30736530519399952</v>
      </c>
      <c r="G28" s="27">
        <f t="shared" si="10"/>
        <v>19402</v>
      </c>
      <c r="H28" s="28">
        <f t="shared" si="11"/>
        <v>3.2076419979235139E-2</v>
      </c>
      <c r="I28" s="13"/>
    </row>
    <row r="29" spans="1:9" ht="16.5" x14ac:dyDescent="0.25">
      <c r="A29" s="120"/>
      <c r="B29" s="119"/>
      <c r="C29" s="119" t="s">
        <v>11</v>
      </c>
      <c r="D29" s="24">
        <f>+'[2]Cotizantes 2022'!G48</f>
        <v>284236</v>
      </c>
      <c r="E29" s="25">
        <v>277195</v>
      </c>
      <c r="F29" s="26">
        <f t="shared" si="7"/>
        <v>0.13994631311311076</v>
      </c>
      <c r="G29" s="27">
        <f t="shared" si="10"/>
        <v>7041</v>
      </c>
      <c r="H29" s="28">
        <f t="shared" si="11"/>
        <v>2.5400891069463735E-2</v>
      </c>
      <c r="I29" s="13"/>
    </row>
    <row r="30" spans="1:9" ht="16.5" x14ac:dyDescent="0.25">
      <c r="A30" s="120"/>
      <c r="B30" s="119"/>
      <c r="C30" s="119" t="s">
        <v>12</v>
      </c>
      <c r="D30" s="24">
        <f>+'[2]Cotizantes 2022'!G49</f>
        <v>16638</v>
      </c>
      <c r="E30" s="25">
        <v>15121</v>
      </c>
      <c r="F30" s="26">
        <f t="shared" si="7"/>
        <v>8.1918784305152637E-3</v>
      </c>
      <c r="G30" s="27">
        <f t="shared" si="10"/>
        <v>1517</v>
      </c>
      <c r="H30" s="28">
        <f t="shared" si="11"/>
        <v>0.10032405264202103</v>
      </c>
      <c r="I30" s="13"/>
    </row>
    <row r="31" spans="1:9" ht="16.5" x14ac:dyDescent="0.25">
      <c r="A31" s="120"/>
      <c r="B31" s="119"/>
      <c r="C31" s="119" t="s">
        <v>13</v>
      </c>
      <c r="D31" s="24">
        <f>+'[2]Cotizantes 2022'!G50</f>
        <v>405193</v>
      </c>
      <c r="E31" s="25">
        <v>392470</v>
      </c>
      <c r="F31" s="26">
        <f t="shared" si="7"/>
        <v>0.19950064892990571</v>
      </c>
      <c r="G31" s="27">
        <f t="shared" si="10"/>
        <v>12723</v>
      </c>
      <c r="H31" s="28">
        <f t="shared" si="11"/>
        <v>3.2417764415114528E-2</v>
      </c>
      <c r="I31" s="13"/>
    </row>
    <row r="32" spans="1:9" ht="16.5" x14ac:dyDescent="0.25">
      <c r="A32" s="119"/>
      <c r="B32" s="119"/>
      <c r="C32" s="118" t="s">
        <v>14</v>
      </c>
      <c r="D32" s="17">
        <f>D35+D33+D34</f>
        <v>98470</v>
      </c>
      <c r="E32" s="22">
        <v>98629</v>
      </c>
      <c r="F32" s="19">
        <f t="shared" si="7"/>
        <v>4.8482646294797337E-2</v>
      </c>
      <c r="G32" s="23">
        <f>D32-E32</f>
        <v>-159</v>
      </c>
      <c r="H32" s="21">
        <f>G32/E32</f>
        <v>-1.612101917285991E-3</v>
      </c>
      <c r="I32" s="13"/>
    </row>
    <row r="33" spans="1:11" ht="18" x14ac:dyDescent="0.25">
      <c r="A33" s="119"/>
      <c r="B33" s="119"/>
      <c r="C33" s="119" t="s">
        <v>20</v>
      </c>
      <c r="D33" s="24">
        <f>+'[2]Cotizantes 2022'!G52</f>
        <v>350</v>
      </c>
      <c r="E33" s="25">
        <v>355</v>
      </c>
      <c r="F33" s="26">
        <f t="shared" si="7"/>
        <v>1.7232584749851801E-4</v>
      </c>
      <c r="G33" s="27">
        <f>D33-E33</f>
        <v>-5</v>
      </c>
      <c r="H33" s="28">
        <f>G33/E33</f>
        <v>-1.4084507042253521E-2</v>
      </c>
      <c r="I33" s="13"/>
    </row>
    <row r="34" spans="1:11" ht="16.5" x14ac:dyDescent="0.25">
      <c r="A34" s="119"/>
      <c r="B34" s="119"/>
      <c r="C34" s="119" t="s">
        <v>16</v>
      </c>
      <c r="D34" s="24">
        <f>+'[2]Cotizantes 2022'!G53</f>
        <v>1530</v>
      </c>
      <c r="E34" s="25">
        <v>1569</v>
      </c>
      <c r="F34" s="26">
        <f t="shared" si="7"/>
        <v>7.5331013335066437E-4</v>
      </c>
      <c r="G34" s="27">
        <f t="shared" ref="G34:G35" si="12">D34-E34</f>
        <v>-39</v>
      </c>
      <c r="H34" s="28">
        <f>G34/E34</f>
        <v>-2.4856596558317401E-2</v>
      </c>
      <c r="I34" s="13"/>
    </row>
    <row r="35" spans="1:11" ht="16.5" x14ac:dyDescent="0.25">
      <c r="A35" s="119"/>
      <c r="B35" s="119"/>
      <c r="C35" s="119" t="s">
        <v>17</v>
      </c>
      <c r="D35" s="24">
        <f>+'[2]Cotizantes 2022'!G54</f>
        <v>96590</v>
      </c>
      <c r="E35" s="25">
        <v>96705</v>
      </c>
      <c r="F35" s="26">
        <f t="shared" si="7"/>
        <v>4.7557010313948156E-2</v>
      </c>
      <c r="G35" s="27">
        <f t="shared" si="12"/>
        <v>-115</v>
      </c>
      <c r="H35" s="28">
        <f>G35/E35</f>
        <v>-1.1891835996070523E-3</v>
      </c>
      <c r="I35" s="13"/>
    </row>
    <row r="36" spans="1:11" ht="16.5" x14ac:dyDescent="0.25">
      <c r="A36" s="119"/>
      <c r="B36" s="119"/>
      <c r="C36" s="118" t="s">
        <v>18</v>
      </c>
      <c r="D36" s="35">
        <f>+'[2]Cotizantes 2022'!G56</f>
        <v>29237</v>
      </c>
      <c r="E36" s="36">
        <v>29026</v>
      </c>
      <c r="F36" s="19">
        <f t="shared" si="7"/>
        <v>1.439511658089763E-2</v>
      </c>
      <c r="G36" s="23">
        <f t="shared" si="9"/>
        <v>211</v>
      </c>
      <c r="H36" s="21">
        <f t="shared" si="8"/>
        <v>7.2693447254185903E-3</v>
      </c>
      <c r="I36" s="13"/>
    </row>
    <row r="37" spans="1:11" ht="18.75" thickBot="1" x14ac:dyDescent="0.3">
      <c r="A37" s="120"/>
      <c r="B37" s="118"/>
      <c r="C37" s="118" t="s">
        <v>21</v>
      </c>
      <c r="D37" s="35">
        <f>+'[2]Cotizantes 2022'!G57</f>
        <v>14492</v>
      </c>
      <c r="E37" s="22">
        <v>13776</v>
      </c>
      <c r="F37" s="19">
        <f t="shared" si="7"/>
        <v>7.135274805567208E-3</v>
      </c>
      <c r="G37" s="23">
        <f t="shared" si="9"/>
        <v>716</v>
      </c>
      <c r="H37" s="21">
        <f t="shared" si="8"/>
        <v>5.1974448315911734E-2</v>
      </c>
      <c r="I37" s="13"/>
      <c r="J37" s="37"/>
    </row>
    <row r="38" spans="1:11" ht="18" thickTop="1" thickBot="1" x14ac:dyDescent="0.3">
      <c r="A38" s="122"/>
      <c r="B38" s="122"/>
      <c r="C38" s="122"/>
      <c r="D38" s="38"/>
      <c r="E38" s="39"/>
      <c r="F38" s="32"/>
      <c r="G38" s="33"/>
      <c r="H38" s="34"/>
      <c r="I38" s="13"/>
    </row>
    <row r="39" spans="1:11" ht="16.5" customHeight="1" thickTop="1" x14ac:dyDescent="0.25">
      <c r="A39" s="135" t="s">
        <v>22</v>
      </c>
      <c r="B39" s="135"/>
      <c r="C39" s="135"/>
      <c r="D39" s="40">
        <f>D23/D8</f>
        <v>0.44377690937038766</v>
      </c>
      <c r="E39" s="41">
        <v>0.43706634834331937</v>
      </c>
      <c r="F39" s="42" t="s">
        <v>23</v>
      </c>
      <c r="G39" s="43">
        <f>D39-E39</f>
        <v>6.7105610270682958E-3</v>
      </c>
      <c r="H39" s="44">
        <f>G39/E39</f>
        <v>1.5353643794596359E-2</v>
      </c>
      <c r="I39" s="13"/>
    </row>
    <row r="40" spans="1:11" ht="16.5" customHeight="1" thickBot="1" x14ac:dyDescent="0.3">
      <c r="A40" s="136" t="s">
        <v>24</v>
      </c>
      <c r="B40" s="136"/>
      <c r="C40" s="136"/>
      <c r="D40" s="45">
        <f>D23/'[2]Mercado Potencial 2022'!H7</f>
        <v>0.78671688805589168</v>
      </c>
      <c r="E40" s="46">
        <v>0.84618946478784218</v>
      </c>
      <c r="F40" s="42" t="s">
        <v>23</v>
      </c>
      <c r="G40" s="43">
        <f>D40-E40</f>
        <v>-5.9472576731950499E-2</v>
      </c>
      <c r="H40" s="47">
        <f>G40/E40</f>
        <v>-7.028281396396438E-2</v>
      </c>
      <c r="I40" s="13"/>
    </row>
    <row r="41" spans="1:11" ht="16.5" customHeight="1" thickTop="1" thickBot="1" x14ac:dyDescent="0.3">
      <c r="A41" s="124"/>
      <c r="B41" s="124"/>
      <c r="C41" s="124"/>
      <c r="D41" s="48"/>
      <c r="E41" s="49"/>
      <c r="F41" s="50"/>
      <c r="G41" s="33"/>
      <c r="H41" s="51"/>
      <c r="I41" s="13"/>
    </row>
    <row r="42" spans="1:11" ht="18.75" thickTop="1" x14ac:dyDescent="0.25">
      <c r="A42" s="125"/>
      <c r="B42" s="116"/>
      <c r="C42" s="117" t="s">
        <v>25</v>
      </c>
      <c r="D42" s="52">
        <f>D43+D51+D55+D56+D57+D58+D59+D60+D61+D62+D63+D64</f>
        <v>6493416669.8099995</v>
      </c>
      <c r="E42" s="53">
        <v>6292541182.6999998</v>
      </c>
      <c r="F42" s="19">
        <f>D42/D$42</f>
        <v>1</v>
      </c>
      <c r="G42" s="23">
        <f>D42-E42</f>
        <v>200875487.10999966</v>
      </c>
      <c r="H42" s="21">
        <f t="shared" ref="H42:H62" si="13">G42/E42</f>
        <v>3.1922792601225075E-2</v>
      </c>
      <c r="I42" s="13"/>
    </row>
    <row r="43" spans="1:11" ht="16.5" x14ac:dyDescent="0.25">
      <c r="A43" s="133" t="s">
        <v>26</v>
      </c>
      <c r="B43" s="133"/>
      <c r="C43" s="133"/>
      <c r="D43" s="52">
        <f>SUM(D44:D50)</f>
        <v>4605345633.4399996</v>
      </c>
      <c r="E43" s="53">
        <v>4516651419.9200001</v>
      </c>
      <c r="F43" s="19">
        <f>D43/D$42</f>
        <v>0.70923303826346851</v>
      </c>
      <c r="G43" s="23">
        <f>D43-E43</f>
        <v>88694213.519999504</v>
      </c>
      <c r="H43" s="21">
        <f t="shared" si="13"/>
        <v>1.9637161532729146E-2</v>
      </c>
      <c r="I43" s="13"/>
      <c r="K43" s="37"/>
    </row>
    <row r="44" spans="1:11" ht="16.5" x14ac:dyDescent="0.25">
      <c r="A44" s="118"/>
      <c r="B44" s="118"/>
      <c r="C44" s="119" t="s">
        <v>7</v>
      </c>
      <c r="D44" s="54">
        <f>+'[2]Individualizacion 2022'!B126+'[2]Individualizacion 2022'!C126</f>
        <v>62224158.189999998</v>
      </c>
      <c r="E44" s="55">
        <v>57624153.010000005</v>
      </c>
      <c r="F44" s="26">
        <f t="shared" ref="F44:F64" si="14">D44/D$42</f>
        <v>9.5826529166533076E-3</v>
      </c>
      <c r="G44" s="27">
        <f>D44-E44</f>
        <v>4600005.1799999923</v>
      </c>
      <c r="H44" s="28">
        <f t="shared" si="13"/>
        <v>7.9827727432309759E-2</v>
      </c>
      <c r="I44" s="56"/>
      <c r="K44" s="37"/>
    </row>
    <row r="45" spans="1:11" ht="16.5" x14ac:dyDescent="0.25">
      <c r="A45" s="132" t="s">
        <v>8</v>
      </c>
      <c r="B45" s="132"/>
      <c r="C45" s="132"/>
      <c r="D45" s="54">
        <f>+'[2]Individualizacion 2022'!B127+'[2]Individualizacion 2022'!C127</f>
        <v>1137708811.24</v>
      </c>
      <c r="E45" s="55">
        <v>1111301410.0699999</v>
      </c>
      <c r="F45" s="26">
        <f t="shared" si="14"/>
        <v>0.17520958057867708</v>
      </c>
      <c r="G45" s="27">
        <f>D45-E45</f>
        <v>26407401.170000076</v>
      </c>
      <c r="H45" s="28">
        <f t="shared" si="13"/>
        <v>2.3762591256261158E-2</v>
      </c>
      <c r="I45" s="56"/>
      <c r="K45" s="37"/>
    </row>
    <row r="46" spans="1:11" ht="16.5" x14ac:dyDescent="0.25">
      <c r="A46" s="118"/>
      <c r="B46" s="118"/>
      <c r="C46" s="119" t="s">
        <v>9</v>
      </c>
      <c r="D46" s="54">
        <f>+'[2]Individualizacion 2022'!B128+'[2]Individualizacion 2022'!C128</f>
        <v>27914131.350000001</v>
      </c>
      <c r="E46" s="55">
        <v>26267078.459999997</v>
      </c>
      <c r="F46" s="26">
        <f t="shared" si="14"/>
        <v>4.2988356930461361E-3</v>
      </c>
      <c r="G46" s="27">
        <f t="shared" ref="G46:G59" si="15">D46-E46</f>
        <v>1647052.8900000043</v>
      </c>
      <c r="H46" s="28">
        <f t="shared" si="13"/>
        <v>6.270407622637468E-2</v>
      </c>
      <c r="I46" s="56"/>
      <c r="K46" s="37"/>
    </row>
    <row r="47" spans="1:11" ht="16.5" x14ac:dyDescent="0.25">
      <c r="A47" s="132" t="s">
        <v>10</v>
      </c>
      <c r="B47" s="132"/>
      <c r="C47" s="132"/>
      <c r="D47" s="54">
        <f>+'[2]Individualizacion 2022'!B129+'[2]Individualizacion 2022'!C129</f>
        <v>1592573108.8399999</v>
      </c>
      <c r="E47" s="55">
        <v>1568828092.2199998</v>
      </c>
      <c r="F47" s="26">
        <f t="shared" si="14"/>
        <v>0.24525965140114739</v>
      </c>
      <c r="G47" s="27">
        <f t="shared" si="15"/>
        <v>23745016.620000124</v>
      </c>
      <c r="H47" s="28">
        <f t="shared" si="13"/>
        <v>1.5135512130203692E-2</v>
      </c>
      <c r="I47" s="56"/>
      <c r="K47" s="37"/>
    </row>
    <row r="48" spans="1:11" ht="16.5" x14ac:dyDescent="0.25">
      <c r="A48" s="132" t="s">
        <v>11</v>
      </c>
      <c r="B48" s="132"/>
      <c r="C48" s="132"/>
      <c r="D48" s="54">
        <f>+'[2]Individualizacion 2022'!B130+'[2]Individualizacion 2022'!C130</f>
        <v>765742885.86000001</v>
      </c>
      <c r="E48" s="55">
        <v>750849299.12</v>
      </c>
      <c r="F48" s="26">
        <f t="shared" si="14"/>
        <v>0.11792603567551534</v>
      </c>
      <c r="G48" s="27">
        <f t="shared" si="15"/>
        <v>14893586.74000001</v>
      </c>
      <c r="H48" s="28">
        <f t="shared" si="13"/>
        <v>1.9835653782264144E-2</v>
      </c>
      <c r="I48" s="56"/>
      <c r="K48" s="37"/>
    </row>
    <row r="49" spans="1:11" ht="16.5" x14ac:dyDescent="0.25">
      <c r="A49" s="132" t="s">
        <v>12</v>
      </c>
      <c r="B49" s="132"/>
      <c r="C49" s="132"/>
      <c r="D49" s="54">
        <f>+'[2]Individualizacion 2022'!B131+'[2]Individualizacion 2022'!C131</f>
        <v>35673325.140000001</v>
      </c>
      <c r="E49" s="55">
        <v>32436013.84</v>
      </c>
      <c r="F49" s="26">
        <f t="shared" si="14"/>
        <v>5.4937680660255275E-3</v>
      </c>
      <c r="G49" s="27">
        <f t="shared" si="15"/>
        <v>3237311.3000000007</v>
      </c>
      <c r="H49" s="28">
        <f t="shared" si="13"/>
        <v>9.9806077157599357E-2</v>
      </c>
      <c r="I49" s="56"/>
      <c r="K49" s="37"/>
    </row>
    <row r="50" spans="1:11" ht="16.5" x14ac:dyDescent="0.25">
      <c r="A50" s="132" t="s">
        <v>13</v>
      </c>
      <c r="B50" s="132"/>
      <c r="C50" s="132"/>
      <c r="D50" s="54">
        <f>+'[2]Individualizacion 2022'!B132+'[2]Individualizacion 2022'!C132</f>
        <v>983509212.81999993</v>
      </c>
      <c r="E50" s="55">
        <v>969345373.19999993</v>
      </c>
      <c r="F50" s="26">
        <f t="shared" si="14"/>
        <v>0.15146251393240376</v>
      </c>
      <c r="G50" s="27">
        <f t="shared" si="15"/>
        <v>14163839.620000005</v>
      </c>
      <c r="H50" s="28">
        <f t="shared" si="13"/>
        <v>1.4611757595997371E-2</v>
      </c>
      <c r="I50" s="56"/>
      <c r="K50" s="37"/>
    </row>
    <row r="51" spans="1:11" ht="16.5" x14ac:dyDescent="0.25">
      <c r="A51" s="133" t="s">
        <v>14</v>
      </c>
      <c r="B51" s="133"/>
      <c r="C51" s="133"/>
      <c r="D51" s="52">
        <f>D69+D76</f>
        <v>747983967.67000008</v>
      </c>
      <c r="E51" s="53">
        <v>731646552.83000004</v>
      </c>
      <c r="F51" s="19">
        <f t="shared" si="14"/>
        <v>0.11519112444264053</v>
      </c>
      <c r="G51" s="23">
        <f t="shared" si="15"/>
        <v>16337414.840000033</v>
      </c>
      <c r="H51" s="21">
        <f t="shared" si="13"/>
        <v>2.232965463557111E-2</v>
      </c>
      <c r="I51" s="13"/>
    </row>
    <row r="52" spans="1:11" ht="18" x14ac:dyDescent="0.25">
      <c r="A52" s="119"/>
      <c r="B52" s="119"/>
      <c r="C52" s="119" t="s">
        <v>20</v>
      </c>
      <c r="D52" s="54">
        <f>+'[2]Individualizacion 2022'!B134+'[2]Individualizacion 2022'!C134</f>
        <v>24271373.82</v>
      </c>
      <c r="E52" s="55">
        <v>11825166.300000001</v>
      </c>
      <c r="F52" s="26">
        <f>D52/D$42</f>
        <v>3.7378432733025575E-3</v>
      </c>
      <c r="G52" s="27">
        <f>D52-E52</f>
        <v>12446207.52</v>
      </c>
      <c r="H52" s="28">
        <f>G52/E52</f>
        <v>1.052518603480443</v>
      </c>
      <c r="I52" s="56"/>
      <c r="K52" s="37"/>
    </row>
    <row r="53" spans="1:11" ht="16.5" x14ac:dyDescent="0.25">
      <c r="A53" s="119"/>
      <c r="B53" s="119"/>
      <c r="C53" s="119" t="s">
        <v>16</v>
      </c>
      <c r="D53" s="54">
        <f>+'[2]Individualizacion 2022'!B135+'[2]Individualizacion 2022'!C135</f>
        <v>49924616.260000005</v>
      </c>
      <c r="E53" s="55">
        <v>50715680.989999995</v>
      </c>
      <c r="F53" s="26">
        <f>D53/D$42</f>
        <v>7.6884972578636053E-3</v>
      </c>
      <c r="G53" s="27">
        <f>D53-E53</f>
        <v>-791064.72999998927</v>
      </c>
      <c r="H53" s="28">
        <f t="shared" ref="H53:H54" si="16">G53/E53</f>
        <v>-1.5598030324308761E-2</v>
      </c>
      <c r="I53" s="56"/>
      <c r="K53" s="37"/>
    </row>
    <row r="54" spans="1:11" ht="16.5" x14ac:dyDescent="0.25">
      <c r="A54" s="119"/>
      <c r="B54" s="119"/>
      <c r="C54" s="119" t="s">
        <v>17</v>
      </c>
      <c r="D54" s="54">
        <f>+'[2]Individualizacion 2022'!B136+'[2]Individualizacion 2022'!C136</f>
        <v>673787977.59000003</v>
      </c>
      <c r="E54" s="55">
        <v>669105705.53999996</v>
      </c>
      <c r="F54" s="26">
        <f>D54/D$42</f>
        <v>0.10376478391147435</v>
      </c>
      <c r="G54" s="27">
        <f>D54-E54</f>
        <v>4682272.0500000715</v>
      </c>
      <c r="H54" s="28">
        <f t="shared" si="16"/>
        <v>6.9978061930009343E-3</v>
      </c>
      <c r="I54" s="56"/>
      <c r="K54" s="37"/>
    </row>
    <row r="55" spans="1:11" ht="16.5" x14ac:dyDescent="0.25">
      <c r="A55" s="119"/>
      <c r="B55" s="119"/>
      <c r="C55" s="118" t="s">
        <v>18</v>
      </c>
      <c r="D55" s="52">
        <f>'[2]Individualizacion 2022'!B138+'[2]Individualizacion 2022'!C138</f>
        <v>116460098.92</v>
      </c>
      <c r="E55" s="53">
        <v>115326684.62000002</v>
      </c>
      <c r="F55" s="19">
        <f t="shared" si="14"/>
        <v>1.7935103327260789E-2</v>
      </c>
      <c r="G55" s="23">
        <f t="shared" si="15"/>
        <v>1133414.2999999821</v>
      </c>
      <c r="H55" s="21">
        <f t="shared" si="13"/>
        <v>9.8278581729334194E-3</v>
      </c>
    </row>
    <row r="56" spans="1:11" ht="16.5" x14ac:dyDescent="0.25">
      <c r="A56" s="133" t="s">
        <v>27</v>
      </c>
      <c r="B56" s="133"/>
      <c r="C56" s="133"/>
      <c r="D56" s="52">
        <f>+'[2]Individualizacion 2022'!H143</f>
        <v>248737504.33000001</v>
      </c>
      <c r="E56" s="53">
        <v>244779181.46000001</v>
      </c>
      <c r="F56" s="19">
        <f t="shared" si="14"/>
        <v>3.8306105549403807E-2</v>
      </c>
      <c r="G56" s="23">
        <f t="shared" si="15"/>
        <v>3958322.8700000048</v>
      </c>
      <c r="H56" s="21">
        <f t="shared" si="13"/>
        <v>1.6170994797802461E-2</v>
      </c>
      <c r="I56" s="13"/>
    </row>
    <row r="57" spans="1:11" ht="16.5" x14ac:dyDescent="0.25">
      <c r="A57" s="133" t="s">
        <v>28</v>
      </c>
      <c r="B57" s="133"/>
      <c r="C57" s="133"/>
      <c r="D57" s="52">
        <f>+'[2]Individualizacion 2022'!D145</f>
        <v>576133254.32000005</v>
      </c>
      <c r="E57" s="53">
        <v>563156135.63</v>
      </c>
      <c r="F57" s="19">
        <f t="shared" si="14"/>
        <v>8.8725748495184428E-2</v>
      </c>
      <c r="G57" s="23">
        <f t="shared" si="15"/>
        <v>12977118.690000057</v>
      </c>
      <c r="H57" s="21">
        <f t="shared" si="13"/>
        <v>2.3043553765924291E-2</v>
      </c>
      <c r="I57" s="13"/>
    </row>
    <row r="58" spans="1:11" ht="18" x14ac:dyDescent="0.25">
      <c r="A58" s="133" t="s">
        <v>29</v>
      </c>
      <c r="B58" s="133"/>
      <c r="C58" s="133"/>
      <c r="D58" s="52">
        <f>+'[2]Individualizacion 2022'!E145</f>
        <v>29970412.32</v>
      </c>
      <c r="E58" s="53">
        <v>31014547.699999999</v>
      </c>
      <c r="F58" s="19">
        <f t="shared" si="14"/>
        <v>4.6155073428973334E-3</v>
      </c>
      <c r="G58" s="23">
        <f>D58-E58</f>
        <v>-1044135.379999999</v>
      </c>
      <c r="H58" s="21">
        <f t="shared" si="13"/>
        <v>-3.3665987655206044E-2</v>
      </c>
    </row>
    <row r="59" spans="1:11" ht="16.5" x14ac:dyDescent="0.25">
      <c r="A59" s="133" t="s">
        <v>30</v>
      </c>
      <c r="B59" s="133"/>
      <c r="C59" s="133"/>
      <c r="D59" s="52">
        <f>'[2]Individualizacion 2022'!F145</f>
        <v>1318.77</v>
      </c>
      <c r="E59" s="53">
        <v>388.16999999999996</v>
      </c>
      <c r="F59" s="19">
        <f t="shared" si="14"/>
        <v>2.0309338936024074E-7</v>
      </c>
      <c r="G59" s="23">
        <f t="shared" si="15"/>
        <v>930.6</v>
      </c>
      <c r="H59" s="21">
        <f t="shared" si="13"/>
        <v>2.397403199629029</v>
      </c>
      <c r="I59" s="56"/>
      <c r="K59" s="57"/>
    </row>
    <row r="60" spans="1:11" ht="16.5" x14ac:dyDescent="0.25">
      <c r="A60" s="133" t="s">
        <v>31</v>
      </c>
      <c r="B60" s="133"/>
      <c r="C60" s="133"/>
      <c r="D60" s="52">
        <f>+'[2]Individualizacion 2022'!G145</f>
        <v>5485386.629999999</v>
      </c>
      <c r="E60" s="53">
        <v>9793492.7899999991</v>
      </c>
      <c r="F60" s="19">
        <f t="shared" si="14"/>
        <v>8.4476122647470647E-4</v>
      </c>
      <c r="G60" s="23">
        <f>D60-E60</f>
        <v>-4308106.16</v>
      </c>
      <c r="H60" s="21">
        <f t="shared" si="13"/>
        <v>-0.43989475995723898</v>
      </c>
      <c r="I60" s="56"/>
    </row>
    <row r="61" spans="1:11" ht="18" x14ac:dyDescent="0.25">
      <c r="A61" s="133" t="s">
        <v>32</v>
      </c>
      <c r="B61" s="133"/>
      <c r="C61" s="133"/>
      <c r="D61" s="52">
        <f>+'[2]Individualizacion 2022'!H140</f>
        <v>28094756.949999999</v>
      </c>
      <c r="E61" s="58">
        <v>27492998.010000002</v>
      </c>
      <c r="F61" s="19">
        <f t="shared" si="14"/>
        <v>4.3266524202307298E-3</v>
      </c>
      <c r="G61" s="23">
        <f t="shared" ref="G61:G62" si="17">D61-E61</f>
        <v>601758.93999999762</v>
      </c>
      <c r="H61" s="21">
        <f t="shared" si="13"/>
        <v>2.1887716275290181E-2</v>
      </c>
      <c r="I61" s="56"/>
    </row>
    <row r="62" spans="1:11" ht="18" x14ac:dyDescent="0.25">
      <c r="A62" s="118"/>
      <c r="B62" s="118"/>
      <c r="C62" s="118" t="s">
        <v>33</v>
      </c>
      <c r="D62" s="52">
        <f>+'[2]Individualizacion 2022'!H141</f>
        <v>56188281.200000003</v>
      </c>
      <c r="E62" s="58">
        <v>54985023.979999997</v>
      </c>
      <c r="F62" s="19">
        <f t="shared" si="14"/>
        <v>8.6531150020354546E-3</v>
      </c>
      <c r="G62" s="23">
        <f t="shared" si="17"/>
        <v>1203257.2200000063</v>
      </c>
      <c r="H62" s="21">
        <f t="shared" si="13"/>
        <v>2.1883362648667273E-2</v>
      </c>
      <c r="I62" s="56"/>
    </row>
    <row r="63" spans="1:11" ht="16.5" x14ac:dyDescent="0.25">
      <c r="A63" s="133" t="s">
        <v>34</v>
      </c>
      <c r="B63" s="133"/>
      <c r="C63" s="133"/>
      <c r="D63" s="52">
        <f>+'[2]Individualizacion 2022'!H142</f>
        <v>43529619.200000003</v>
      </c>
      <c r="E63" s="58">
        <v>42836672</v>
      </c>
      <c r="F63" s="19">
        <f t="shared" si="14"/>
        <v>6.7036540874364841E-3</v>
      </c>
      <c r="G63" s="23">
        <f>D63-E63</f>
        <v>692947.20000000298</v>
      </c>
      <c r="H63" s="21">
        <f>G63/E63</f>
        <v>1.6176494756642228E-2</v>
      </c>
      <c r="I63" s="56"/>
    </row>
    <row r="64" spans="1:11" ht="16.5" x14ac:dyDescent="0.25">
      <c r="A64" s="133" t="s">
        <v>35</v>
      </c>
      <c r="B64" s="133"/>
      <c r="C64" s="133"/>
      <c r="D64" s="53">
        <f>+'[2]Individualizacion 2022'!H144</f>
        <v>35486436.060000002</v>
      </c>
      <c r="E64" s="59">
        <v>37336107.579999998</v>
      </c>
      <c r="F64" s="60">
        <f t="shared" si="14"/>
        <v>5.464986749577916E-3</v>
      </c>
      <c r="G64" s="61">
        <f>D64-E64</f>
        <v>-1849671.5199999958</v>
      </c>
      <c r="H64" s="60">
        <f>G64/E64</f>
        <v>-4.9541091449790492E-2</v>
      </c>
      <c r="I64" s="13"/>
    </row>
    <row r="65" spans="1:10" ht="17.25" thickBot="1" x14ac:dyDescent="0.3">
      <c r="A65" s="124"/>
      <c r="B65" s="124"/>
      <c r="C65" s="124"/>
      <c r="D65" s="62"/>
      <c r="E65" s="63" t="s">
        <v>36</v>
      </c>
      <c r="F65" s="63"/>
      <c r="G65" s="63"/>
      <c r="H65" s="64"/>
      <c r="I65" s="13"/>
      <c r="J65" s="37"/>
    </row>
    <row r="66" spans="1:10" ht="17.25" thickTop="1" x14ac:dyDescent="0.25">
      <c r="A66" s="125"/>
      <c r="B66" s="116"/>
      <c r="C66" s="117" t="s">
        <v>37</v>
      </c>
      <c r="D66" s="53">
        <f>D67+D74</f>
        <v>5469789700.0299997</v>
      </c>
      <c r="E66" s="65">
        <v>5362975715.7200003</v>
      </c>
      <c r="F66" s="66">
        <f t="shared" ref="F66:F80" si="18">D66/D$66</f>
        <v>1</v>
      </c>
      <c r="G66" s="23">
        <f t="shared" ref="G66:G80" si="19">D66-E66</f>
        <v>106813984.30999947</v>
      </c>
      <c r="H66" s="21">
        <f t="shared" ref="H66:H80" si="20">G66/E66</f>
        <v>1.9916924851422581E-2</v>
      </c>
      <c r="I66" s="13"/>
    </row>
    <row r="67" spans="1:10" ht="16.5" x14ac:dyDescent="0.25">
      <c r="A67" s="134" t="s">
        <v>38</v>
      </c>
      <c r="B67" s="134"/>
      <c r="C67" s="134"/>
      <c r="D67" s="53">
        <f>D68+D69+D73</f>
        <v>5192460039.6799994</v>
      </c>
      <c r="E67" s="65">
        <v>5109726388.7200003</v>
      </c>
      <c r="F67" s="66">
        <f t="shared" si="18"/>
        <v>0.94929792998285123</v>
      </c>
      <c r="G67" s="23">
        <f t="shared" si="19"/>
        <v>82733650.959999084</v>
      </c>
      <c r="H67" s="21">
        <f t="shared" si="20"/>
        <v>1.6191405305504836E-2</v>
      </c>
      <c r="I67" s="13"/>
    </row>
    <row r="68" spans="1:10" ht="16.5" x14ac:dyDescent="0.25">
      <c r="A68" s="133" t="s">
        <v>39</v>
      </c>
      <c r="B68" s="133"/>
      <c r="C68" s="133"/>
      <c r="D68" s="53">
        <f>+'[2]Individualizacion 2022'!B133</f>
        <v>4571131506.8299999</v>
      </c>
      <c r="E68" s="65">
        <v>4497879552.1999998</v>
      </c>
      <c r="F68" s="66">
        <f t="shared" si="18"/>
        <v>0.8357051655578146</v>
      </c>
      <c r="G68" s="23">
        <f t="shared" si="19"/>
        <v>73251954.630000114</v>
      </c>
      <c r="H68" s="21">
        <f t="shared" si="20"/>
        <v>1.6285886222580408E-2</v>
      </c>
      <c r="I68" s="13"/>
    </row>
    <row r="69" spans="1:10" ht="16.5" x14ac:dyDescent="0.25">
      <c r="A69" s="134" t="s">
        <v>14</v>
      </c>
      <c r="B69" s="134"/>
      <c r="C69" s="134"/>
      <c r="D69" s="53">
        <f>+'[2]Individualizacion 2022'!B137</f>
        <v>505884083.94</v>
      </c>
      <c r="E69" s="65">
        <v>497660399.23000002</v>
      </c>
      <c r="F69" s="66">
        <f t="shared" si="18"/>
        <v>9.2486934906697682E-2</v>
      </c>
      <c r="G69" s="23">
        <f t="shared" si="19"/>
        <v>8223684.7099999785</v>
      </c>
      <c r="H69" s="21">
        <f t="shared" si="20"/>
        <v>1.652469178324012E-2</v>
      </c>
      <c r="I69" s="13"/>
    </row>
    <row r="70" spans="1:10" ht="16.5" x14ac:dyDescent="0.25">
      <c r="A70" s="119"/>
      <c r="B70" s="119"/>
      <c r="C70" s="119" t="s">
        <v>15</v>
      </c>
      <c r="D70" s="55">
        <f>+'[2]Individualizacion 2022'!B134</f>
        <v>9753790.4399999995</v>
      </c>
      <c r="E70" s="67">
        <v>4851313.67</v>
      </c>
      <c r="F70" s="68">
        <f t="shared" si="18"/>
        <v>1.7832112338700158E-3</v>
      </c>
      <c r="G70" s="27">
        <f>D70-E70</f>
        <v>4902476.7699999996</v>
      </c>
      <c r="H70" s="28">
        <f>G70/E70</f>
        <v>1.0105462362321338</v>
      </c>
      <c r="I70" s="13"/>
    </row>
    <row r="71" spans="1:10" ht="16.5" x14ac:dyDescent="0.25">
      <c r="A71" s="119"/>
      <c r="B71" s="119"/>
      <c r="C71" s="119" t="s">
        <v>16</v>
      </c>
      <c r="D71" s="55">
        <f>+'[2]Individualizacion 2022'!B135</f>
        <v>26844653.620000001</v>
      </c>
      <c r="E71" s="67">
        <v>27357296.399999999</v>
      </c>
      <c r="F71" s="68">
        <f t="shared" si="18"/>
        <v>4.9078036071209044E-3</v>
      </c>
      <c r="G71" s="27">
        <f t="shared" ref="G71:G72" si="21">D71-E71</f>
        <v>-512642.77999999747</v>
      </c>
      <c r="H71" s="28">
        <f>G71/E71</f>
        <v>-1.8738795402311666E-2</v>
      </c>
      <c r="I71" s="13"/>
    </row>
    <row r="72" spans="1:10" ht="16.5" x14ac:dyDescent="0.25">
      <c r="A72" s="132" t="s">
        <v>17</v>
      </c>
      <c r="B72" s="132"/>
      <c r="C72" s="132"/>
      <c r="D72" s="55">
        <f>+'[2]Individualizacion 2022'!B136</f>
        <v>469285639.88</v>
      </c>
      <c r="E72" s="67">
        <v>465451789.16000003</v>
      </c>
      <c r="F72" s="68">
        <f t="shared" si="18"/>
        <v>8.5795920065706757E-2</v>
      </c>
      <c r="G72" s="27">
        <f t="shared" si="21"/>
        <v>3833850.719999969</v>
      </c>
      <c r="H72" s="28">
        <f>G72/E72</f>
        <v>8.2368374325489484E-3</v>
      </c>
      <c r="I72" s="13"/>
    </row>
    <row r="73" spans="1:10" ht="16.5" x14ac:dyDescent="0.25">
      <c r="A73" s="119"/>
      <c r="B73" s="119"/>
      <c r="C73" s="126" t="s">
        <v>18</v>
      </c>
      <c r="D73" s="53">
        <f>+'[2]Individualizacion 2022'!B138</f>
        <v>115444448.91</v>
      </c>
      <c r="E73" s="65">
        <v>114186437.29000001</v>
      </c>
      <c r="F73" s="66">
        <f t="shared" si="18"/>
        <v>2.1105829518339038E-2</v>
      </c>
      <c r="G73" s="23">
        <f t="shared" si="19"/>
        <v>1258011.6199999899</v>
      </c>
      <c r="H73" s="21">
        <f t="shared" si="20"/>
        <v>1.1017172002704752E-2</v>
      </c>
      <c r="I73" s="13"/>
    </row>
    <row r="74" spans="1:10" ht="16.5" x14ac:dyDescent="0.25">
      <c r="A74" s="134" t="s">
        <v>40</v>
      </c>
      <c r="B74" s="134"/>
      <c r="C74" s="134"/>
      <c r="D74" s="53">
        <f>D75+D76+D80</f>
        <v>277329660.35000002</v>
      </c>
      <c r="E74" s="65">
        <v>253249327</v>
      </c>
      <c r="F74" s="66">
        <f t="shared" si="18"/>
        <v>5.0702070017148736E-2</v>
      </c>
      <c r="G74" s="23">
        <f t="shared" si="19"/>
        <v>24080333.350000024</v>
      </c>
      <c r="H74" s="21">
        <f t="shared" si="20"/>
        <v>9.5085478154103939E-2</v>
      </c>
      <c r="I74" s="13"/>
    </row>
    <row r="75" spans="1:10" ht="16.5" x14ac:dyDescent="0.25">
      <c r="A75" s="133" t="s">
        <v>39</v>
      </c>
      <c r="B75" s="133"/>
      <c r="C75" s="133"/>
      <c r="D75" s="53">
        <f>+'[2]Individualizacion 2022'!C133</f>
        <v>34214126.609999999</v>
      </c>
      <c r="E75" s="65">
        <v>18771867.719999999</v>
      </c>
      <c r="F75" s="66">
        <f t="shared" si="18"/>
        <v>6.2551082374908027E-3</v>
      </c>
      <c r="G75" s="23">
        <f t="shared" si="19"/>
        <v>15442258.890000001</v>
      </c>
      <c r="H75" s="21">
        <f t="shared" si="20"/>
        <v>0.82262772784976779</v>
      </c>
      <c r="I75" s="13"/>
    </row>
    <row r="76" spans="1:10" ht="16.5" x14ac:dyDescent="0.25">
      <c r="A76" s="134" t="s">
        <v>14</v>
      </c>
      <c r="B76" s="134"/>
      <c r="C76" s="134"/>
      <c r="D76" s="53">
        <f>+'[2]Individualizacion 2022'!C137</f>
        <v>242099883.73000002</v>
      </c>
      <c r="E76" s="65">
        <v>233986153.59999999</v>
      </c>
      <c r="F76" s="66">
        <f t="shared" si="18"/>
        <v>4.4261278222208836E-2</v>
      </c>
      <c r="G76" s="23">
        <f t="shared" si="19"/>
        <v>8113730.130000025</v>
      </c>
      <c r="H76" s="21">
        <f t="shared" si="20"/>
        <v>3.4676112262054914E-2</v>
      </c>
      <c r="I76" s="13"/>
    </row>
    <row r="77" spans="1:10" ht="18" x14ac:dyDescent="0.25">
      <c r="A77" s="119"/>
      <c r="B77" s="119"/>
      <c r="C77" s="119" t="s">
        <v>20</v>
      </c>
      <c r="D77" s="55">
        <f>+'[2]Individualizacion 2022'!C134</f>
        <v>14517583.380000001</v>
      </c>
      <c r="E77" s="67">
        <v>6973852.6299999999</v>
      </c>
      <c r="F77" s="68">
        <f t="shared" si="18"/>
        <v>2.6541392221935659E-3</v>
      </c>
      <c r="G77" s="27">
        <f>D77-E77</f>
        <v>7543730.7500000009</v>
      </c>
      <c r="H77" s="28">
        <f>G77/E77</f>
        <v>1.0817163984149176</v>
      </c>
      <c r="I77" s="13"/>
    </row>
    <row r="78" spans="1:10" ht="16.5" x14ac:dyDescent="0.25">
      <c r="A78" s="119"/>
      <c r="B78" s="119"/>
      <c r="C78" s="119" t="s">
        <v>16</v>
      </c>
      <c r="D78" s="55">
        <f>+'[2]Individualizacion 2022'!C135</f>
        <v>23079962.640000001</v>
      </c>
      <c r="E78" s="67">
        <v>23358384.59</v>
      </c>
      <c r="F78" s="68">
        <f t="shared" si="18"/>
        <v>4.2195338222735359E-3</v>
      </c>
      <c r="G78" s="27">
        <f>D78-E78</f>
        <v>-278421.94999999925</v>
      </c>
      <c r="H78" s="28">
        <f>G78/E78</f>
        <v>-1.1919572131678787E-2</v>
      </c>
      <c r="I78" s="13"/>
    </row>
    <row r="79" spans="1:10" ht="16.5" x14ac:dyDescent="0.25">
      <c r="A79" s="132" t="s">
        <v>17</v>
      </c>
      <c r="B79" s="132"/>
      <c r="C79" s="132"/>
      <c r="D79" s="55">
        <f>+'[2]Individualizacion 2022'!C136</f>
        <v>204502337.71000001</v>
      </c>
      <c r="E79" s="67">
        <v>203653916.38</v>
      </c>
      <c r="F79" s="68">
        <f t="shared" si="18"/>
        <v>3.7387605177741728E-2</v>
      </c>
      <c r="G79" s="27">
        <f>D79-E79</f>
        <v>848421.33000001311</v>
      </c>
      <c r="H79" s="28">
        <f>G79/E79</f>
        <v>4.1659956512544293E-3</v>
      </c>
      <c r="I79" s="13"/>
    </row>
    <row r="80" spans="1:10" ht="17.25" thickBot="1" x14ac:dyDescent="0.3">
      <c r="A80" s="119"/>
      <c r="B80" s="119"/>
      <c r="C80" s="126" t="s">
        <v>18</v>
      </c>
      <c r="D80" s="53">
        <f>+'[2]Individualizacion 2022'!C138</f>
        <v>1015650.01</v>
      </c>
      <c r="E80" s="65">
        <v>491305.68</v>
      </c>
      <c r="F80" s="66">
        <f t="shared" si="18"/>
        <v>1.856835574490971E-4</v>
      </c>
      <c r="G80" s="23">
        <f t="shared" si="19"/>
        <v>524344.33000000007</v>
      </c>
      <c r="H80" s="21">
        <f t="shared" si="20"/>
        <v>1.0672466273949857</v>
      </c>
      <c r="I80" s="13"/>
    </row>
    <row r="81" spans="1:9" ht="18" thickTop="1" thickBot="1" x14ac:dyDescent="0.3">
      <c r="A81" s="124"/>
      <c r="B81" s="124"/>
      <c r="C81" s="124"/>
      <c r="D81" s="69" t="s">
        <v>36</v>
      </c>
      <c r="E81" s="70" t="s">
        <v>36</v>
      </c>
      <c r="F81" s="71"/>
      <c r="G81" s="33"/>
      <c r="H81" s="51"/>
      <c r="I81" s="13"/>
    </row>
    <row r="82" spans="1:9" ht="17.25" thickTop="1" x14ac:dyDescent="0.25">
      <c r="A82" s="115"/>
      <c r="B82" s="116"/>
      <c r="C82" s="117" t="s">
        <v>41</v>
      </c>
      <c r="D82" s="22">
        <f>D83+D91+D92+D95+D96</f>
        <v>977111939439.22009</v>
      </c>
      <c r="E82" s="59">
        <v>960567116412.32996</v>
      </c>
      <c r="F82" s="66">
        <f t="shared" ref="F82:F96" si="22">D82/D$82</f>
        <v>1</v>
      </c>
      <c r="G82" s="23">
        <f>D82-E82</f>
        <v>16544823026.890137</v>
      </c>
      <c r="H82" s="21">
        <f t="shared" ref="H82:H95" si="23">G82/E82</f>
        <v>1.7224015630145889E-2</v>
      </c>
      <c r="I82" s="13"/>
    </row>
    <row r="83" spans="1:9" ht="16.5" x14ac:dyDescent="0.25">
      <c r="A83" s="133" t="s">
        <v>42</v>
      </c>
      <c r="B83" s="133"/>
      <c r="C83" s="133"/>
      <c r="D83" s="22">
        <f>SUM(D84:D90)</f>
        <v>771027353529.42004</v>
      </c>
      <c r="E83" s="59">
        <v>757515462793.6499</v>
      </c>
      <c r="F83" s="66">
        <f t="shared" si="22"/>
        <v>0.78908804857294523</v>
      </c>
      <c r="G83" s="23">
        <f>D83-E83</f>
        <v>13511890735.770142</v>
      </c>
      <c r="H83" s="21">
        <f t="shared" si="23"/>
        <v>1.7837115411399637E-2</v>
      </c>
      <c r="I83" s="13"/>
    </row>
    <row r="84" spans="1:9" ht="16.5" x14ac:dyDescent="0.25">
      <c r="A84" s="118"/>
      <c r="B84" s="118"/>
      <c r="C84" s="119" t="s">
        <v>7</v>
      </c>
      <c r="D84" s="72">
        <f>'[2]Patrimonio 2022'!G49</f>
        <v>9039739032.4200001</v>
      </c>
      <c r="E84" s="73">
        <v>8382971608.0500002</v>
      </c>
      <c r="F84" s="68">
        <f t="shared" si="22"/>
        <v>9.251487641843829E-3</v>
      </c>
      <c r="G84" s="27">
        <f>D84-E84</f>
        <v>656767424.36999989</v>
      </c>
      <c r="H84" s="28">
        <f t="shared" si="23"/>
        <v>7.8345419151762269E-2</v>
      </c>
      <c r="I84" s="13"/>
    </row>
    <row r="85" spans="1:9" ht="16.5" x14ac:dyDescent="0.25">
      <c r="A85" s="132" t="s">
        <v>8</v>
      </c>
      <c r="B85" s="132"/>
      <c r="C85" s="132"/>
      <c r="D85" s="72">
        <f>'[2]Patrimonio 2022'!G50</f>
        <v>184841740586.48001</v>
      </c>
      <c r="E85" s="73">
        <v>181225795831.25</v>
      </c>
      <c r="F85" s="68">
        <f t="shared" si="22"/>
        <v>0.18917150955351503</v>
      </c>
      <c r="G85" s="27">
        <f>D85-E85</f>
        <v>3615944755.230011</v>
      </c>
      <c r="H85" s="28">
        <f t="shared" si="23"/>
        <v>1.9952704517832716E-2</v>
      </c>
      <c r="I85" s="13"/>
    </row>
    <row r="86" spans="1:9" ht="16.5" x14ac:dyDescent="0.25">
      <c r="A86" s="118"/>
      <c r="B86" s="118"/>
      <c r="C86" s="119" t="s">
        <v>9</v>
      </c>
      <c r="D86" s="72">
        <f>'[2]Patrimonio 2022'!G51</f>
        <v>4936080039.3299999</v>
      </c>
      <c r="E86" s="73">
        <v>4593492534.1199999</v>
      </c>
      <c r="F86" s="68">
        <f t="shared" si="22"/>
        <v>5.0517037404771599E-3</v>
      </c>
      <c r="G86" s="27">
        <f t="shared" ref="G86:G96" si="24">D86-E86</f>
        <v>342587505.21000004</v>
      </c>
      <c r="H86" s="28">
        <f t="shared" si="23"/>
        <v>7.4581051926240122E-2</v>
      </c>
      <c r="I86" s="13"/>
    </row>
    <row r="87" spans="1:9" ht="16.5" x14ac:dyDescent="0.25">
      <c r="A87" s="132" t="s">
        <v>10</v>
      </c>
      <c r="B87" s="132"/>
      <c r="C87" s="132"/>
      <c r="D87" s="72">
        <f>'[2]Patrimonio 2022'!G52</f>
        <v>267385913267.5</v>
      </c>
      <c r="E87" s="73">
        <v>262959132741.29001</v>
      </c>
      <c r="F87" s="68">
        <f t="shared" si="22"/>
        <v>0.27364921302768747</v>
      </c>
      <c r="G87" s="27">
        <f t="shared" si="24"/>
        <v>4426780526.2099915</v>
      </c>
      <c r="H87" s="28">
        <f t="shared" si="23"/>
        <v>1.6834481008747623E-2</v>
      </c>
      <c r="I87" s="13"/>
    </row>
    <row r="88" spans="1:9" ht="16.5" x14ac:dyDescent="0.25">
      <c r="A88" s="132" t="s">
        <v>11</v>
      </c>
      <c r="B88" s="132"/>
      <c r="C88" s="132"/>
      <c r="D88" s="72">
        <f>'[2]Patrimonio 2022'!G53</f>
        <v>132824064601.81</v>
      </c>
      <c r="E88" s="73">
        <v>130688668967.33</v>
      </c>
      <c r="F88" s="68">
        <f t="shared" si="22"/>
        <v>0.13593536138555407</v>
      </c>
      <c r="G88" s="27">
        <f t="shared" si="24"/>
        <v>2135395634.4799957</v>
      </c>
      <c r="H88" s="28">
        <f t="shared" si="23"/>
        <v>1.6339562192754516E-2</v>
      </c>
      <c r="I88" s="13"/>
    </row>
    <row r="89" spans="1:9" ht="16.5" x14ac:dyDescent="0.25">
      <c r="A89" s="132" t="s">
        <v>12</v>
      </c>
      <c r="B89" s="132"/>
      <c r="C89" s="132"/>
      <c r="D89" s="72">
        <f>'[2]Patrimonio 2022'!G54</f>
        <v>7655054572.8699999</v>
      </c>
      <c r="E89" s="73">
        <v>7523494319.0200005</v>
      </c>
      <c r="F89" s="68">
        <f t="shared" si="22"/>
        <v>7.8343680635642992E-3</v>
      </c>
      <c r="G89" s="27">
        <f t="shared" si="24"/>
        <v>131560253.84999943</v>
      </c>
      <c r="H89" s="28">
        <f t="shared" si="23"/>
        <v>1.7486589112907881E-2</v>
      </c>
      <c r="I89" s="13"/>
    </row>
    <row r="90" spans="1:9" ht="16.5" x14ac:dyDescent="0.25">
      <c r="A90" s="132" t="s">
        <v>13</v>
      </c>
      <c r="B90" s="132"/>
      <c r="C90" s="132"/>
      <c r="D90" s="72">
        <f>'[2]Patrimonio 2022'!G55</f>
        <v>164344761429.01001</v>
      </c>
      <c r="E90" s="73">
        <v>162141906792.59</v>
      </c>
      <c r="F90" s="68">
        <f t="shared" si="22"/>
        <v>0.16819440516030337</v>
      </c>
      <c r="G90" s="27">
        <f t="shared" si="24"/>
        <v>2202854636.4200134</v>
      </c>
      <c r="H90" s="28">
        <f t="shared" si="23"/>
        <v>1.3585967255447902E-2</v>
      </c>
      <c r="I90" s="13"/>
    </row>
    <row r="91" spans="1:9" ht="16.5" x14ac:dyDescent="0.25">
      <c r="A91" s="133" t="s">
        <v>27</v>
      </c>
      <c r="B91" s="133"/>
      <c r="C91" s="133"/>
      <c r="D91" s="22">
        <f>'[2]Patrimonio 2022'!G62</f>
        <v>56448616765.690002</v>
      </c>
      <c r="E91" s="59">
        <v>55024617565.43</v>
      </c>
      <c r="F91" s="66">
        <f t="shared" si="22"/>
        <v>5.7770880169662801E-2</v>
      </c>
      <c r="G91" s="23">
        <f t="shared" si="24"/>
        <v>1423999200.2600021</v>
      </c>
      <c r="H91" s="21">
        <f t="shared" si="23"/>
        <v>2.5879311174979432E-2</v>
      </c>
      <c r="I91" s="13"/>
    </row>
    <row r="92" spans="1:9" ht="16.5" x14ac:dyDescent="0.25">
      <c r="A92" s="133" t="s">
        <v>14</v>
      </c>
      <c r="B92" s="133"/>
      <c r="C92" s="133"/>
      <c r="D92" s="22">
        <f>'[2]Patrimonio 2022'!G59</f>
        <v>44500173987.919998</v>
      </c>
      <c r="E92" s="59">
        <v>44495625834.589996</v>
      </c>
      <c r="F92" s="66">
        <f t="shared" si="22"/>
        <v>4.5542554738876029E-2</v>
      </c>
      <c r="G92" s="23">
        <f t="shared" si="24"/>
        <v>4548153.3300018311</v>
      </c>
      <c r="H92" s="21">
        <f t="shared" si="23"/>
        <v>1.0221574019229074E-4</v>
      </c>
      <c r="I92" s="13"/>
    </row>
    <row r="93" spans="1:9" ht="16.5" x14ac:dyDescent="0.25">
      <c r="A93" s="133" t="s">
        <v>43</v>
      </c>
      <c r="B93" s="133"/>
      <c r="C93" s="133"/>
      <c r="D93" s="22">
        <f>'[2]Patrimonio 2022'!G60</f>
        <v>25341760246.419998</v>
      </c>
      <c r="E93" s="59">
        <v>25414640831.450001</v>
      </c>
      <c r="F93" s="66">
        <f t="shared" si="22"/>
        <v>2.5935370578896041E-2</v>
      </c>
      <c r="G93" s="23">
        <f t="shared" si="24"/>
        <v>-72880585.030002594</v>
      </c>
      <c r="H93" s="21">
        <f t="shared" si="23"/>
        <v>-2.8676614205704076E-3</v>
      </c>
      <c r="I93" s="13"/>
    </row>
    <row r="94" spans="1:9" ht="16.5" x14ac:dyDescent="0.25">
      <c r="A94" s="133" t="s">
        <v>44</v>
      </c>
      <c r="B94" s="133"/>
      <c r="C94" s="133"/>
      <c r="D94" s="22">
        <f>'[2]Patrimonio 2022'!G61</f>
        <v>19158413741.5</v>
      </c>
      <c r="E94" s="59">
        <v>19080985003.139999</v>
      </c>
      <c r="F94" s="66">
        <f t="shared" si="22"/>
        <v>1.9607184159979987E-2</v>
      </c>
      <c r="G94" s="23">
        <f t="shared" si="24"/>
        <v>77428738.36000061</v>
      </c>
      <c r="H94" s="21">
        <f t="shared" si="23"/>
        <v>4.0579004882221126E-3</v>
      </c>
      <c r="I94" s="13"/>
    </row>
    <row r="95" spans="1:9" ht="18" x14ac:dyDescent="0.25">
      <c r="A95" s="133" t="s">
        <v>45</v>
      </c>
      <c r="B95" s="133"/>
      <c r="C95" s="133"/>
      <c r="D95" s="22">
        <f>'[2]Patrimonio 2022'!G63</f>
        <v>105042031904.81</v>
      </c>
      <c r="E95" s="59">
        <v>103436373973.14999</v>
      </c>
      <c r="F95" s="66">
        <f t="shared" si="22"/>
        <v>0.10750255693845608</v>
      </c>
      <c r="G95" s="23">
        <f t="shared" si="24"/>
        <v>1605657931.6600037</v>
      </c>
      <c r="H95" s="21">
        <f t="shared" si="23"/>
        <v>1.5523145968716965E-2</v>
      </c>
      <c r="I95" s="13"/>
    </row>
    <row r="96" spans="1:9" ht="16.5" x14ac:dyDescent="0.25">
      <c r="A96" s="133" t="s">
        <v>46</v>
      </c>
      <c r="B96" s="133"/>
      <c r="C96" s="133"/>
      <c r="D96" s="22">
        <f>'[2]Patrimonio 2022'!G56</f>
        <v>93763251.379999995</v>
      </c>
      <c r="E96" s="59">
        <v>95036245.510000005</v>
      </c>
      <c r="F96" s="66">
        <f t="shared" si="22"/>
        <v>9.59595800597956E-5</v>
      </c>
      <c r="G96" s="23">
        <f t="shared" si="24"/>
        <v>-1272994.1300000101</v>
      </c>
      <c r="H96" s="21">
        <f>G96/E96</f>
        <v>-1.3394827659369833E-2</v>
      </c>
      <c r="I96" s="13"/>
    </row>
    <row r="97" spans="1:10" ht="17.25" thickBot="1" x14ac:dyDescent="0.3">
      <c r="A97" s="124"/>
      <c r="B97" s="124"/>
      <c r="C97" s="124"/>
      <c r="D97" s="74"/>
      <c r="E97" s="75"/>
      <c r="F97" s="76"/>
      <c r="G97" s="27"/>
      <c r="H97" s="77"/>
      <c r="I97" s="13"/>
    </row>
    <row r="98" spans="1:10" ht="19.5" thickTop="1" thickBot="1" x14ac:dyDescent="0.3">
      <c r="A98" s="115"/>
      <c r="B98" s="116"/>
      <c r="C98" s="117" t="s">
        <v>47</v>
      </c>
      <c r="D98" s="78"/>
      <c r="E98" s="79"/>
      <c r="F98" s="80"/>
      <c r="G98" s="33"/>
      <c r="H98" s="51"/>
      <c r="I98" s="13"/>
      <c r="J98" s="81"/>
    </row>
    <row r="99" spans="1:10" ht="18.75" thickTop="1" x14ac:dyDescent="0.25">
      <c r="A99" s="133" t="s">
        <v>48</v>
      </c>
      <c r="B99" s="133"/>
      <c r="C99" s="133"/>
      <c r="D99" s="82">
        <f>'[2]Rentabilidad 2022'!F49</f>
        <v>9.3627577213187013E-2</v>
      </c>
      <c r="E99" s="83">
        <v>0.11999139284832067</v>
      </c>
      <c r="F99" s="84" t="s">
        <v>23</v>
      </c>
      <c r="G99" s="85">
        <f>D99-E99</f>
        <v>-2.6363815635133653E-2</v>
      </c>
      <c r="H99" s="86">
        <f t="shared" ref="H99:H109" si="25">G99/E99</f>
        <v>-0.2197142229064693</v>
      </c>
      <c r="I99" s="13"/>
    </row>
    <row r="100" spans="1:10" ht="16.5" x14ac:dyDescent="0.25">
      <c r="A100" s="118"/>
      <c r="B100" s="118"/>
      <c r="C100" s="119" t="s">
        <v>7</v>
      </c>
      <c r="D100" s="87">
        <f>'[2]Rentabilidad 2022'!F37</f>
        <v>0.11397728953569362</v>
      </c>
      <c r="E100" s="88">
        <v>0.13922097077368933</v>
      </c>
      <c r="F100" s="84" t="s">
        <v>23</v>
      </c>
      <c r="G100" s="89">
        <f>D100-E100</f>
        <v>-2.524368123799571E-2</v>
      </c>
      <c r="H100" s="77">
        <f>G100/E100</f>
        <v>-0.18132096836927375</v>
      </c>
      <c r="I100" s="13"/>
    </row>
    <row r="101" spans="1:10" ht="16.5" x14ac:dyDescent="0.25">
      <c r="A101" s="132" t="s">
        <v>8</v>
      </c>
      <c r="B101" s="132"/>
      <c r="C101" s="132"/>
      <c r="D101" s="87">
        <f>'[2]Rentabilidad 2022'!F38</f>
        <v>0.10761454580919994</v>
      </c>
      <c r="E101" s="88">
        <v>0.13438373084799604</v>
      </c>
      <c r="F101" s="84" t="s">
        <v>23</v>
      </c>
      <c r="G101" s="89">
        <f>D101-E101</f>
        <v>-2.6769185038796106E-2</v>
      </c>
      <c r="H101" s="77">
        <f t="shared" ref="H101:H106" si="26">G101/E101</f>
        <v>-0.19919959707827456</v>
      </c>
      <c r="I101" s="13"/>
    </row>
    <row r="102" spans="1:10" ht="16.5" x14ac:dyDescent="0.25">
      <c r="A102" s="118"/>
      <c r="B102" s="118"/>
      <c r="C102" s="119" t="s">
        <v>9</v>
      </c>
      <c r="D102" s="87">
        <f>'[2]Rentabilidad 2022'!F39</f>
        <v>0.10501604427935263</v>
      </c>
      <c r="E102" s="88">
        <v>0.12690673977599665</v>
      </c>
      <c r="F102" s="84" t="s">
        <v>23</v>
      </c>
      <c r="G102" s="89">
        <f t="shared" ref="G102:G110" si="27">D102-E102</f>
        <v>-2.1890695496644019E-2</v>
      </c>
      <c r="H102" s="77">
        <f t="shared" si="26"/>
        <v>-0.17249434927792906</v>
      </c>
      <c r="I102" s="13"/>
    </row>
    <row r="103" spans="1:10" ht="16.5" x14ac:dyDescent="0.25">
      <c r="A103" s="132" t="s">
        <v>10</v>
      </c>
      <c r="B103" s="132"/>
      <c r="C103" s="132"/>
      <c r="D103" s="87">
        <f>'[2]Rentabilidad 2022'!F40</f>
        <v>8.5027514118343639E-2</v>
      </c>
      <c r="E103" s="88">
        <v>0.11451794562210547</v>
      </c>
      <c r="F103" s="84" t="s">
        <v>23</v>
      </c>
      <c r="G103" s="89">
        <f t="shared" si="27"/>
        <v>-2.9490431503761835E-2</v>
      </c>
      <c r="H103" s="77">
        <f t="shared" si="26"/>
        <v>-0.25751799286617028</v>
      </c>
      <c r="I103" s="13"/>
    </row>
    <row r="104" spans="1:10" ht="16.5" x14ac:dyDescent="0.25">
      <c r="A104" s="132" t="s">
        <v>11</v>
      </c>
      <c r="B104" s="132"/>
      <c r="C104" s="132"/>
      <c r="D104" s="87">
        <f>'[2]Rentabilidad 2022'!F41</f>
        <v>9.5167918447998989E-2</v>
      </c>
      <c r="E104" s="88">
        <v>0.12650133493729943</v>
      </c>
      <c r="F104" s="84" t="s">
        <v>23</v>
      </c>
      <c r="G104" s="89">
        <f t="shared" si="27"/>
        <v>-3.1333416489300436E-2</v>
      </c>
      <c r="H104" s="77">
        <f t="shared" si="26"/>
        <v>-0.247692378146293</v>
      </c>
      <c r="I104" s="13"/>
    </row>
    <row r="105" spans="1:10" ht="16.5" x14ac:dyDescent="0.25">
      <c r="A105" s="132" t="s">
        <v>12</v>
      </c>
      <c r="B105" s="132"/>
      <c r="C105" s="132"/>
      <c r="D105" s="87">
        <f>'[2]Rentabilidad 2022'!F42</f>
        <v>7.8379996188803869E-2</v>
      </c>
      <c r="E105" s="88">
        <v>0.13084391372980808</v>
      </c>
      <c r="F105" s="84" t="s">
        <v>23</v>
      </c>
      <c r="G105" s="89">
        <f t="shared" si="27"/>
        <v>-5.2463917541004212E-2</v>
      </c>
      <c r="H105" s="77">
        <f t="shared" si="26"/>
        <v>-0.40096567005280731</v>
      </c>
      <c r="I105" s="13"/>
    </row>
    <row r="106" spans="1:10" ht="16.5" x14ac:dyDescent="0.25">
      <c r="A106" s="132" t="s">
        <v>13</v>
      </c>
      <c r="B106" s="132"/>
      <c r="C106" s="132"/>
      <c r="D106" s="87">
        <f>'[2]Rentabilidad 2022'!F43</f>
        <v>7.9374752568673212E-2</v>
      </c>
      <c r="E106" s="88">
        <v>0.1127331624895309</v>
      </c>
      <c r="F106" s="84" t="s">
        <v>23</v>
      </c>
      <c r="G106" s="89">
        <f t="shared" si="27"/>
        <v>-3.3358409920857687E-2</v>
      </c>
      <c r="H106" s="77">
        <f t="shared" si="26"/>
        <v>-0.29590591787004605</v>
      </c>
      <c r="I106" s="13"/>
    </row>
    <row r="107" spans="1:10" ht="16.5" x14ac:dyDescent="0.25">
      <c r="A107" s="132" t="s">
        <v>27</v>
      </c>
      <c r="B107" s="132"/>
      <c r="C107" s="132"/>
      <c r="D107" s="87">
        <f>'[2]Rentabilidad 2022'!F47</f>
        <v>0.11440694340293887</v>
      </c>
      <c r="E107" s="88">
        <v>0.14366248400704906</v>
      </c>
      <c r="F107" s="84" t="s">
        <v>23</v>
      </c>
      <c r="G107" s="89">
        <f t="shared" si="27"/>
        <v>-2.9255540604110189E-2</v>
      </c>
      <c r="H107" s="77">
        <f t="shared" si="25"/>
        <v>-0.20364078211730427</v>
      </c>
      <c r="I107" s="13"/>
    </row>
    <row r="108" spans="1:10" ht="16.5" x14ac:dyDescent="0.25">
      <c r="A108" s="132" t="s">
        <v>43</v>
      </c>
      <c r="B108" s="132"/>
      <c r="C108" s="132"/>
      <c r="D108" s="87">
        <f>'[2]Rentabilidad 2022'!F45</f>
        <v>9.7865435862909411E-2</v>
      </c>
      <c r="E108" s="88">
        <v>0.12733127810738054</v>
      </c>
      <c r="F108" s="84" t="s">
        <v>23</v>
      </c>
      <c r="G108" s="89">
        <f t="shared" si="27"/>
        <v>-2.946584224447113E-2</v>
      </c>
      <c r="H108" s="77">
        <f t="shared" si="25"/>
        <v>-0.23141087313693737</v>
      </c>
      <c r="I108" s="13"/>
    </row>
    <row r="109" spans="1:10" ht="16.5" x14ac:dyDescent="0.25">
      <c r="A109" s="132" t="s">
        <v>44</v>
      </c>
      <c r="B109" s="132"/>
      <c r="C109" s="132"/>
      <c r="D109" s="87">
        <f>'[2]Rentabilidad 2022'!F46</f>
        <v>0.1133316847660668</v>
      </c>
      <c r="E109" s="88">
        <v>0.14000554941653687</v>
      </c>
      <c r="F109" s="84" t="s">
        <v>23</v>
      </c>
      <c r="G109" s="89">
        <f t="shared" si="27"/>
        <v>-2.6673864650470072E-2</v>
      </c>
      <c r="H109" s="77">
        <f t="shared" si="25"/>
        <v>-0.1905200526809937</v>
      </c>
      <c r="I109" s="13"/>
    </row>
    <row r="110" spans="1:10" ht="18" x14ac:dyDescent="0.25">
      <c r="A110" s="132" t="s">
        <v>49</v>
      </c>
      <c r="B110" s="132"/>
      <c r="C110" s="132"/>
      <c r="D110" s="87">
        <f>'[2]Rentabilidad 2022'!F48</f>
        <v>9.4299999999999995E-2</v>
      </c>
      <c r="E110" s="88">
        <v>9.11E-2</v>
      </c>
      <c r="F110" s="84" t="s">
        <v>23</v>
      </c>
      <c r="G110" s="89">
        <f t="shared" si="27"/>
        <v>3.1999999999999945E-3</v>
      </c>
      <c r="H110" s="77">
        <f>G110/E110</f>
        <v>3.5126234906695877E-2</v>
      </c>
      <c r="I110" s="13"/>
    </row>
    <row r="111" spans="1:10" ht="17.25" thickBot="1" x14ac:dyDescent="0.3">
      <c r="A111" s="124"/>
      <c r="B111" s="124"/>
      <c r="C111" s="124"/>
      <c r="D111" s="74"/>
      <c r="E111" s="75"/>
      <c r="F111" s="76"/>
      <c r="G111" s="27"/>
      <c r="H111" s="77"/>
      <c r="I111" s="13"/>
    </row>
    <row r="112" spans="1:10" ht="18" thickTop="1" thickBot="1" x14ac:dyDescent="0.3">
      <c r="A112" s="115"/>
      <c r="B112" s="116"/>
      <c r="C112" s="117" t="s">
        <v>50</v>
      </c>
      <c r="D112" s="78"/>
      <c r="E112" s="79"/>
      <c r="F112" s="80"/>
      <c r="G112" s="33"/>
      <c r="H112" s="34"/>
      <c r="I112" s="13"/>
    </row>
    <row r="113" spans="1:9" ht="17.25" thickTop="1" x14ac:dyDescent="0.25">
      <c r="A113" s="130" t="s">
        <v>51</v>
      </c>
      <c r="B113" s="130"/>
      <c r="C113" s="130"/>
      <c r="D113" s="72">
        <f>+'[2]Beneficios 2022'!B7</f>
        <v>21341</v>
      </c>
      <c r="E113" s="73">
        <v>20910</v>
      </c>
      <c r="F113" s="84" t="s">
        <v>23</v>
      </c>
      <c r="G113" s="27">
        <f>D113-E113</f>
        <v>431</v>
      </c>
      <c r="H113" s="77">
        <f>G113/E113</f>
        <v>2.0612147297943566E-2</v>
      </c>
      <c r="I113" s="13"/>
    </row>
    <row r="114" spans="1:9" ht="16.5" x14ac:dyDescent="0.25">
      <c r="A114" s="130" t="s">
        <v>52</v>
      </c>
      <c r="B114" s="130"/>
      <c r="C114" s="130"/>
      <c r="D114" s="72">
        <f>+'[2]Beneficios 2022'!C7</f>
        <v>14243</v>
      </c>
      <c r="E114" s="73">
        <v>14000</v>
      </c>
      <c r="F114" s="84" t="s">
        <v>23</v>
      </c>
      <c r="G114" s="27">
        <f>D114-E114</f>
        <v>243</v>
      </c>
      <c r="H114" s="28">
        <f>G114/E114</f>
        <v>1.7357142857142856E-2</v>
      </c>
      <c r="I114" s="13"/>
    </row>
    <row r="115" spans="1:9" ht="17.25" thickBot="1" x14ac:dyDescent="0.3">
      <c r="A115" s="127"/>
      <c r="B115" s="127"/>
      <c r="C115" s="127"/>
      <c r="D115" s="74"/>
      <c r="E115" s="75"/>
      <c r="F115" s="84"/>
      <c r="G115" s="27"/>
      <c r="H115" s="28"/>
      <c r="I115" s="13"/>
    </row>
    <row r="116" spans="1:9" ht="18" thickTop="1" thickBot="1" x14ac:dyDescent="0.3">
      <c r="A116" s="115"/>
      <c r="B116" s="116"/>
      <c r="C116" s="117" t="s">
        <v>53</v>
      </c>
      <c r="D116" s="78"/>
      <c r="E116" s="79"/>
      <c r="F116" s="80"/>
      <c r="G116" s="33"/>
      <c r="H116" s="34"/>
      <c r="I116" s="13"/>
    </row>
    <row r="117" spans="1:9" ht="17.25" thickTop="1" x14ac:dyDescent="0.25">
      <c r="A117" s="130" t="s">
        <v>51</v>
      </c>
      <c r="B117" s="130"/>
      <c r="C117" s="130"/>
      <c r="D117" s="72">
        <f>'[2]Beneficios 2022'!F7</f>
        <v>31577</v>
      </c>
      <c r="E117" s="73">
        <v>30548</v>
      </c>
      <c r="F117" s="84" t="s">
        <v>23</v>
      </c>
      <c r="G117" s="27">
        <f>D117-E117</f>
        <v>1029</v>
      </c>
      <c r="H117" s="28">
        <f>G117/E117</f>
        <v>3.3684692942254811E-2</v>
      </c>
      <c r="I117" s="13"/>
    </row>
    <row r="118" spans="1:9" ht="16.5" x14ac:dyDescent="0.25">
      <c r="A118" s="130" t="s">
        <v>52</v>
      </c>
      <c r="B118" s="130"/>
      <c r="C118" s="130"/>
      <c r="D118" s="72">
        <f>'[2]Beneficios 2022'!G7</f>
        <v>11995</v>
      </c>
      <c r="E118" s="73">
        <v>11699</v>
      </c>
      <c r="F118" s="84" t="s">
        <v>23</v>
      </c>
      <c r="G118" s="27">
        <f>D118-E118</f>
        <v>296</v>
      </c>
      <c r="H118" s="28">
        <f>G118/E118</f>
        <v>2.5301307804085821E-2</v>
      </c>
      <c r="I118" s="13"/>
    </row>
    <row r="119" spans="1:9" ht="17.25" thickBot="1" x14ac:dyDescent="0.3">
      <c r="A119" s="124"/>
      <c r="B119" s="124"/>
      <c r="C119" s="124"/>
      <c r="D119" s="90"/>
      <c r="E119" s="91"/>
      <c r="F119" s="92"/>
      <c r="G119" s="93"/>
      <c r="H119" s="94"/>
      <c r="I119" s="13"/>
    </row>
    <row r="120" spans="1:9" ht="18" thickTop="1" thickBot="1" x14ac:dyDescent="0.3">
      <c r="A120" s="115"/>
      <c r="B120" s="116"/>
      <c r="C120" s="117" t="s">
        <v>54</v>
      </c>
      <c r="D120" s="95"/>
      <c r="E120" s="79"/>
      <c r="F120" s="80"/>
      <c r="G120" s="33"/>
      <c r="H120" s="34"/>
      <c r="I120" s="13"/>
    </row>
    <row r="121" spans="1:9" ht="17.25" thickTop="1" x14ac:dyDescent="0.25">
      <c r="A121" s="130" t="s">
        <v>55</v>
      </c>
      <c r="B121" s="130"/>
      <c r="C121" s="130"/>
      <c r="D121" s="72">
        <f>'[2]Beneficios 2022'!B24</f>
        <v>197006</v>
      </c>
      <c r="E121" s="73">
        <v>192124</v>
      </c>
      <c r="F121" s="84" t="s">
        <v>23</v>
      </c>
      <c r="G121" s="27">
        <f>D121-E121</f>
        <v>4882</v>
      </c>
      <c r="H121" s="28">
        <f>G121/E121</f>
        <v>2.5410672274156273E-2</v>
      </c>
      <c r="I121" s="13"/>
    </row>
    <row r="122" spans="1:9" ht="16.5" x14ac:dyDescent="0.25">
      <c r="A122" s="130" t="s">
        <v>56</v>
      </c>
      <c r="B122" s="130"/>
      <c r="C122" s="130"/>
      <c r="D122" s="72">
        <f>'[2]Beneficios 2022'!C24</f>
        <v>39</v>
      </c>
      <c r="E122" s="73">
        <v>36</v>
      </c>
      <c r="F122" s="84" t="s">
        <v>23</v>
      </c>
      <c r="G122" s="27">
        <f>D122-E122</f>
        <v>3</v>
      </c>
      <c r="H122" s="28">
        <f>G122/E122</f>
        <v>8.3333333333333329E-2</v>
      </c>
      <c r="I122" s="13"/>
    </row>
    <row r="123" spans="1:9" ht="17.25" thickBot="1" x14ac:dyDescent="0.3">
      <c r="A123" s="130" t="s">
        <v>57</v>
      </c>
      <c r="B123" s="130"/>
      <c r="C123" s="130"/>
      <c r="D123" s="72">
        <f>+'[2]Beneficios 2022'!D24</f>
        <v>186480</v>
      </c>
      <c r="E123" s="73">
        <v>181637</v>
      </c>
      <c r="F123" s="96" t="s">
        <v>23</v>
      </c>
      <c r="G123" s="97">
        <f>D123-E123</f>
        <v>4843</v>
      </c>
      <c r="H123" s="98">
        <f>G123/E123</f>
        <v>2.6663069749004883E-2</v>
      </c>
      <c r="I123" s="13"/>
    </row>
    <row r="124" spans="1:9" ht="18" thickTop="1" thickBot="1" x14ac:dyDescent="0.3">
      <c r="A124" s="130" t="s">
        <v>58</v>
      </c>
      <c r="B124" s="130"/>
      <c r="C124" s="130"/>
      <c r="D124" s="99">
        <f>+'[2]Beneficios 2022'!E24</f>
        <v>35838846031.659996</v>
      </c>
      <c r="E124" s="84">
        <v>33987351385.350002</v>
      </c>
      <c r="F124" s="96" t="s">
        <v>23</v>
      </c>
      <c r="G124" s="97">
        <f>D124-E124</f>
        <v>1851494646.3099937</v>
      </c>
      <c r="H124" s="98">
        <f>G124/E124</f>
        <v>5.4475990944915668E-2</v>
      </c>
      <c r="I124" s="13"/>
    </row>
    <row r="125" spans="1:9" ht="15.75" customHeight="1" thickTop="1" thickBot="1" x14ac:dyDescent="0.35">
      <c r="A125" s="100" t="s">
        <v>59</v>
      </c>
      <c r="C125" s="101"/>
      <c r="D125" s="101"/>
      <c r="E125" s="102"/>
      <c r="F125" s="101"/>
      <c r="G125" s="101"/>
      <c r="H125" s="103"/>
      <c r="I125" s="104"/>
    </row>
    <row r="126" spans="1:9" ht="15.75" customHeight="1" thickTop="1" thickBot="1" x14ac:dyDescent="0.25">
      <c r="A126" s="105" t="s">
        <v>60</v>
      </c>
      <c r="B126" s="106"/>
      <c r="C126" s="106"/>
      <c r="D126" s="106"/>
      <c r="E126" s="107"/>
      <c r="F126" s="106"/>
      <c r="G126" s="106"/>
      <c r="H126" s="108"/>
      <c r="I126" s="104"/>
    </row>
    <row r="127" spans="1:9" ht="15.75" customHeight="1" thickTop="1" x14ac:dyDescent="0.2">
      <c r="A127" s="131" t="s">
        <v>61</v>
      </c>
      <c r="B127" s="131"/>
      <c r="C127" s="131"/>
      <c r="D127" s="131"/>
      <c r="E127" s="131"/>
      <c r="F127" s="131"/>
      <c r="G127" s="131"/>
      <c r="H127" s="131"/>
      <c r="I127" s="104"/>
    </row>
    <row r="128" spans="1:9" ht="15.75" customHeight="1" x14ac:dyDescent="0.2">
      <c r="A128" s="131" t="s">
        <v>62</v>
      </c>
      <c r="B128" s="131"/>
      <c r="C128" s="131"/>
      <c r="D128" s="131"/>
      <c r="E128" s="131"/>
      <c r="F128" s="131"/>
      <c r="G128" s="131"/>
      <c r="H128" s="131"/>
      <c r="I128" s="104"/>
    </row>
    <row r="129" spans="1:9" ht="20.25" customHeight="1" x14ac:dyDescent="0.2">
      <c r="A129" s="129" t="s">
        <v>63</v>
      </c>
      <c r="B129" s="129"/>
      <c r="C129" s="129"/>
      <c r="D129" s="129"/>
      <c r="E129" s="129"/>
      <c r="F129" s="129"/>
      <c r="G129" s="129"/>
      <c r="H129" s="129"/>
      <c r="I129" s="109"/>
    </row>
    <row r="130" spans="1:9" ht="31.5" customHeight="1" x14ac:dyDescent="0.2">
      <c r="A130" s="128" t="s">
        <v>64</v>
      </c>
      <c r="B130" s="128"/>
      <c r="C130" s="128"/>
      <c r="D130" s="128"/>
      <c r="E130" s="128"/>
      <c r="F130" s="128"/>
      <c r="G130" s="128"/>
      <c r="H130" s="128"/>
      <c r="I130" s="109"/>
    </row>
    <row r="131" spans="1:9" ht="28.5" customHeight="1" x14ac:dyDescent="0.2">
      <c r="A131" s="128" t="s">
        <v>65</v>
      </c>
      <c r="B131" s="128"/>
      <c r="C131" s="128"/>
      <c r="D131" s="128"/>
      <c r="E131" s="128"/>
      <c r="F131" s="128"/>
      <c r="G131" s="128"/>
      <c r="H131" s="128"/>
      <c r="I131" s="110"/>
    </row>
    <row r="132" spans="1:9" ht="15.75" customHeight="1" x14ac:dyDescent="0.2">
      <c r="A132" s="128" t="s">
        <v>66</v>
      </c>
      <c r="B132" s="128"/>
      <c r="C132" s="128"/>
      <c r="D132" s="128"/>
      <c r="E132" s="128"/>
      <c r="F132" s="128"/>
      <c r="G132" s="128"/>
      <c r="H132" s="128"/>
      <c r="I132" s="109"/>
    </row>
    <row r="133" spans="1:9" ht="15.75" customHeight="1" x14ac:dyDescent="0.2">
      <c r="A133" s="129" t="s">
        <v>67</v>
      </c>
      <c r="B133" s="129"/>
      <c r="C133" s="129"/>
      <c r="D133" s="129"/>
      <c r="E133" s="129"/>
      <c r="F133" s="129"/>
      <c r="G133" s="129"/>
      <c r="H133" s="129"/>
      <c r="I133" s="109"/>
    </row>
    <row r="134" spans="1:9" ht="18.75" customHeight="1" x14ac:dyDescent="0.2">
      <c r="A134" s="129" t="s">
        <v>68</v>
      </c>
      <c r="B134" s="129"/>
      <c r="C134" s="129"/>
      <c r="D134" s="129"/>
      <c r="E134" s="129"/>
      <c r="F134" s="129"/>
      <c r="G134" s="129"/>
      <c r="H134" s="129"/>
      <c r="I134" s="109"/>
    </row>
    <row r="135" spans="1:9" ht="16.5" customHeight="1" x14ac:dyDescent="0.2">
      <c r="A135" s="129" t="s">
        <v>69</v>
      </c>
      <c r="B135" s="129"/>
      <c r="C135" s="129"/>
      <c r="D135" s="129"/>
      <c r="E135" s="129"/>
      <c r="F135" s="129"/>
      <c r="G135" s="129"/>
      <c r="H135" s="129"/>
      <c r="I135" s="109"/>
    </row>
    <row r="136" spans="1:9" ht="28.5" customHeight="1" x14ac:dyDescent="0.2">
      <c r="A136" s="129" t="s">
        <v>70</v>
      </c>
      <c r="B136" s="129"/>
      <c r="C136" s="129"/>
      <c r="D136" s="129"/>
      <c r="E136" s="129"/>
      <c r="F136" s="129"/>
      <c r="G136" s="129"/>
      <c r="H136" s="111"/>
      <c r="I136" s="109"/>
    </row>
    <row r="137" spans="1:9" x14ac:dyDescent="0.2">
      <c r="A137" s="112" t="s">
        <v>71</v>
      </c>
      <c r="B137" s="113"/>
      <c r="C137" s="113"/>
    </row>
    <row r="138" spans="1:9" x14ac:dyDescent="0.2">
      <c r="A138" s="114" t="s">
        <v>72</v>
      </c>
    </row>
  </sheetData>
  <mergeCells count="71">
    <mergeCell ref="A24:C24"/>
    <mergeCell ref="D6:D7"/>
    <mergeCell ref="E6:E7"/>
    <mergeCell ref="F6:F7"/>
    <mergeCell ref="G6:H6"/>
    <mergeCell ref="A9:C9"/>
    <mergeCell ref="A58:C58"/>
    <mergeCell ref="A39:C39"/>
    <mergeCell ref="A40:C40"/>
    <mergeCell ref="A43:C43"/>
    <mergeCell ref="A45:C45"/>
    <mergeCell ref="A47:C47"/>
    <mergeCell ref="A48:C48"/>
    <mergeCell ref="A49:C49"/>
    <mergeCell ref="A50:C50"/>
    <mergeCell ref="A51:C51"/>
    <mergeCell ref="A56:C56"/>
    <mergeCell ref="A57:C57"/>
    <mergeCell ref="A76:C76"/>
    <mergeCell ref="A59:C59"/>
    <mergeCell ref="A60:C60"/>
    <mergeCell ref="A61:C61"/>
    <mergeCell ref="A63:C63"/>
    <mergeCell ref="A64:C64"/>
    <mergeCell ref="A67:C67"/>
    <mergeCell ref="A68:C68"/>
    <mergeCell ref="A69:C69"/>
    <mergeCell ref="A72:C72"/>
    <mergeCell ref="A74:C74"/>
    <mergeCell ref="A75:C75"/>
    <mergeCell ref="A95:C95"/>
    <mergeCell ref="A79:C79"/>
    <mergeCell ref="A83:C83"/>
    <mergeCell ref="A85:C85"/>
    <mergeCell ref="A87:C87"/>
    <mergeCell ref="A88:C88"/>
    <mergeCell ref="A89:C89"/>
    <mergeCell ref="A90:C90"/>
    <mergeCell ref="A91:C91"/>
    <mergeCell ref="A92:C92"/>
    <mergeCell ref="A93:C93"/>
    <mergeCell ref="A94:C94"/>
    <mergeCell ref="A113:C113"/>
    <mergeCell ref="A96:C96"/>
    <mergeCell ref="A99:C99"/>
    <mergeCell ref="A101:C101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31:H131"/>
    <mergeCell ref="A114:C114"/>
    <mergeCell ref="A117:C117"/>
    <mergeCell ref="A118:C118"/>
    <mergeCell ref="A121:C121"/>
    <mergeCell ref="A122:C122"/>
    <mergeCell ref="A123:C123"/>
    <mergeCell ref="A124:C124"/>
    <mergeCell ref="A127:H127"/>
    <mergeCell ref="A128:H128"/>
    <mergeCell ref="A129:H129"/>
    <mergeCell ref="A130:H130"/>
    <mergeCell ref="A132:H132"/>
    <mergeCell ref="A133:H133"/>
    <mergeCell ref="A134:H134"/>
    <mergeCell ref="A135:H135"/>
    <mergeCell ref="A136:G136"/>
  </mergeCells>
  <printOptions horizontalCentered="1" verticalCentered="1"/>
  <pageMargins left="0.70866141732283472" right="0.70866141732283472" top="0" bottom="0" header="0.31496062992125984" footer="0.31496062992125984"/>
  <pageSetup paperSize="5" scale="43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3" ma:contentTypeDescription="Crear nuevo documento." ma:contentTypeScope="" ma:versionID="be224e1f5f39a27db3c6aeddd7a7c21d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0dea5975edfedbfc5f3d846b3f344de4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427881-65AB-4A8C-8CA9-1A1E51C1D8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FC42B1-3606-4F81-BFFD-2DEA7D3B26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F84D6-086A-4027-B98D-FCA91E898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Marzo 2022</vt:lpstr>
      <vt:lpstr>'RM Marzo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ctavarez</dc:creator>
  <cp:lastModifiedBy>Cinthia Tavarez</cp:lastModifiedBy>
  <dcterms:created xsi:type="dcterms:W3CDTF">2022-04-11T15:41:09Z</dcterms:created>
  <dcterms:modified xsi:type="dcterms:W3CDTF">2022-04-18T14:45:35Z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</Properties>
</file>