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Resumen Estadístico/Resumen Mensual/2022/"/>
    </mc:Choice>
  </mc:AlternateContent>
  <xr:revisionPtr revIDLastSave="1" documentId="8_{639FBDE7-BEFB-40F4-BC0E-C46385E53DBD}" xr6:coauthVersionLast="47" xr6:coauthVersionMax="47" xr10:uidLastSave="{2AAE773A-0E3E-41B4-8E6B-3A61A5BE8F24}"/>
  <bookViews>
    <workbookView xWindow="-120" yWindow="-120" windowWidth="29040" windowHeight="15840" xr2:uid="{B0D6200F-1E1C-4C26-BE01-79AA33750049}"/>
  </bookViews>
  <sheets>
    <sheet name="RM Marzo 2022" sheetId="1" r:id="rId1"/>
  </sheets>
  <externalReferences>
    <externalReference r:id="rId2"/>
    <externalReference r:id="rId3"/>
  </externalReferences>
  <definedNames>
    <definedName name="_xlnm.Print_Area" localSheetId="0">'RM Marzo 2022'!$A$1:$H$138</definedName>
    <definedName name="Área_de_impresión1">'[1]7.7.6'!$A$1:$AQ$58</definedName>
    <definedName name="Área_de_impresión2" localSheetId="0">'[1]7.7.6'!#REF!</definedName>
    <definedName name="Área_de_impresión2">'[1]7.7.6'!#REF!</definedName>
    <definedName name="CCI">'[1]7.7.6'!$A$1:$R$57</definedName>
    <definedName name="Compl">'[1]7.7.6'!$AA$1:$AJ$57</definedName>
    <definedName name="Exceso1" localSheetId="0">'[1]7.7.6'!#REF!</definedName>
    <definedName name="Exceso1">'[1]7.7.6'!#REF!</definedName>
    <definedName name="Exceso2" localSheetId="0">'[1]7.7.6'!#REF!</definedName>
    <definedName name="Exceso2">'[1]7.7.6'!#REF!</definedName>
    <definedName name="Print1">'[1]7.7.6'!$A$1:$AQ$58</definedName>
    <definedName name="Print2" localSheetId="0">'[1]7.7.6'!#REF!</definedName>
    <definedName name="Print2">'[1]7.7.6'!#REF!</definedName>
    <definedName name="RepFSS">'[1]7.7.6'!$T$1:$Y$57</definedName>
    <definedName name="Totales">'[1]7.7.6'!$A$1:$AP$58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D124" i="1"/>
  <c r="G124" i="1" s="1"/>
  <c r="H124" i="1" s="1"/>
  <c r="H123" i="1"/>
  <c r="G123" i="1"/>
  <c r="D123" i="1"/>
  <c r="H122" i="1"/>
  <c r="G122" i="1"/>
  <c r="D122" i="1"/>
  <c r="H121" i="1"/>
  <c r="G121" i="1"/>
  <c r="D121" i="1"/>
  <c r="H118" i="1"/>
  <c r="G118" i="1"/>
  <c r="D118" i="1"/>
  <c r="H117" i="1"/>
  <c r="G117" i="1"/>
  <c r="D117" i="1"/>
  <c r="H114" i="1"/>
  <c r="G114" i="1"/>
  <c r="D114" i="1"/>
  <c r="H113" i="1"/>
  <c r="G113" i="1"/>
  <c r="D113" i="1"/>
  <c r="H110" i="1"/>
  <c r="G110" i="1"/>
  <c r="D110" i="1"/>
  <c r="H109" i="1"/>
  <c r="G109" i="1"/>
  <c r="D109" i="1"/>
  <c r="H108" i="1"/>
  <c r="G108" i="1"/>
  <c r="D108" i="1"/>
  <c r="H107" i="1"/>
  <c r="G107" i="1"/>
  <c r="D107" i="1"/>
  <c r="H106" i="1"/>
  <c r="G106" i="1"/>
  <c r="D106" i="1"/>
  <c r="H105" i="1"/>
  <c r="G105" i="1"/>
  <c r="D105" i="1"/>
  <c r="H104" i="1"/>
  <c r="G104" i="1"/>
  <c r="D104" i="1"/>
  <c r="H103" i="1"/>
  <c r="G103" i="1"/>
  <c r="D103" i="1"/>
  <c r="H102" i="1"/>
  <c r="G102" i="1"/>
  <c r="D102" i="1"/>
  <c r="H101" i="1"/>
  <c r="G101" i="1"/>
  <c r="D101" i="1"/>
  <c r="H100" i="1"/>
  <c r="G100" i="1"/>
  <c r="D100" i="1"/>
  <c r="H99" i="1"/>
  <c r="G99" i="1"/>
  <c r="D99" i="1"/>
  <c r="G96" i="1"/>
  <c r="H96" i="1" s="1"/>
  <c r="D96" i="1"/>
  <c r="D95" i="1"/>
  <c r="D94" i="1"/>
  <c r="G93" i="1"/>
  <c r="H93" i="1" s="1"/>
  <c r="D93" i="1"/>
  <c r="G92" i="1"/>
  <c r="H92" i="1" s="1"/>
  <c r="D92" i="1"/>
  <c r="D91" i="1"/>
  <c r="D90" i="1"/>
  <c r="G89" i="1"/>
  <c r="H89" i="1" s="1"/>
  <c r="D89" i="1"/>
  <c r="G88" i="1"/>
  <c r="H88" i="1" s="1"/>
  <c r="D88" i="1"/>
  <c r="D87" i="1"/>
  <c r="D86" i="1"/>
  <c r="G85" i="1"/>
  <c r="H85" i="1" s="1"/>
  <c r="D85" i="1"/>
  <c r="G84" i="1"/>
  <c r="H84" i="1" s="1"/>
  <c r="D84" i="1"/>
  <c r="D80" i="1"/>
  <c r="G80" i="1" s="1"/>
  <c r="H80" i="1" s="1"/>
  <c r="D79" i="1"/>
  <c r="G79" i="1" s="1"/>
  <c r="H79" i="1" s="1"/>
  <c r="D78" i="1"/>
  <c r="G78" i="1" s="1"/>
  <c r="H78" i="1" s="1"/>
  <c r="D77" i="1"/>
  <c r="G77" i="1" s="1"/>
  <c r="H77" i="1" s="1"/>
  <c r="D76" i="1"/>
  <c r="G76" i="1" s="1"/>
  <c r="H76" i="1" s="1"/>
  <c r="D75" i="1"/>
  <c r="G75" i="1" s="1"/>
  <c r="H75" i="1" s="1"/>
  <c r="D73" i="1"/>
  <c r="G73" i="1" s="1"/>
  <c r="H73" i="1" s="1"/>
  <c r="D72" i="1"/>
  <c r="G72" i="1" s="1"/>
  <c r="H72" i="1" s="1"/>
  <c r="D71" i="1"/>
  <c r="G71" i="1" s="1"/>
  <c r="H71" i="1" s="1"/>
  <c r="D70" i="1"/>
  <c r="G70" i="1" s="1"/>
  <c r="H70" i="1" s="1"/>
  <c r="D69" i="1"/>
  <c r="G69" i="1" s="1"/>
  <c r="H69" i="1" s="1"/>
  <c r="D68" i="1"/>
  <c r="G68" i="1" s="1"/>
  <c r="H68" i="1" s="1"/>
  <c r="D67" i="1"/>
  <c r="G67" i="1" s="1"/>
  <c r="H67" i="1" s="1"/>
  <c r="D64" i="1"/>
  <c r="G64" i="1" s="1"/>
  <c r="H64" i="1" s="1"/>
  <c r="D63" i="1"/>
  <c r="G63" i="1" s="1"/>
  <c r="H63" i="1" s="1"/>
  <c r="D62" i="1"/>
  <c r="G62" i="1" s="1"/>
  <c r="H62" i="1" s="1"/>
  <c r="D61" i="1"/>
  <c r="G61" i="1" s="1"/>
  <c r="H61" i="1" s="1"/>
  <c r="D60" i="1"/>
  <c r="G60" i="1" s="1"/>
  <c r="H60" i="1" s="1"/>
  <c r="D59" i="1"/>
  <c r="G59" i="1" s="1"/>
  <c r="H59" i="1" s="1"/>
  <c r="D58" i="1"/>
  <c r="G58" i="1" s="1"/>
  <c r="H58" i="1" s="1"/>
  <c r="D57" i="1"/>
  <c r="G57" i="1" s="1"/>
  <c r="H57" i="1" s="1"/>
  <c r="D56" i="1"/>
  <c r="G56" i="1" s="1"/>
  <c r="H56" i="1" s="1"/>
  <c r="D55" i="1"/>
  <c r="G55" i="1" s="1"/>
  <c r="H55" i="1" s="1"/>
  <c r="D54" i="1"/>
  <c r="G54" i="1" s="1"/>
  <c r="H54" i="1" s="1"/>
  <c r="D53" i="1"/>
  <c r="G53" i="1" s="1"/>
  <c r="H53" i="1" s="1"/>
  <c r="D52" i="1"/>
  <c r="G52" i="1" s="1"/>
  <c r="H52" i="1" s="1"/>
  <c r="D50" i="1"/>
  <c r="G50" i="1" s="1"/>
  <c r="H50" i="1" s="1"/>
  <c r="D49" i="1"/>
  <c r="G49" i="1" s="1"/>
  <c r="H49" i="1" s="1"/>
  <c r="D48" i="1"/>
  <c r="G48" i="1" s="1"/>
  <c r="H48" i="1" s="1"/>
  <c r="D47" i="1"/>
  <c r="G47" i="1" s="1"/>
  <c r="H47" i="1" s="1"/>
  <c r="D46" i="1"/>
  <c r="G46" i="1" s="1"/>
  <c r="H46" i="1" s="1"/>
  <c r="D45" i="1"/>
  <c r="G45" i="1" s="1"/>
  <c r="H45" i="1" s="1"/>
  <c r="D44" i="1"/>
  <c r="D37" i="1"/>
  <c r="G37" i="1" s="1"/>
  <c r="H37" i="1" s="1"/>
  <c r="G36" i="1"/>
  <c r="H36" i="1" s="1"/>
  <c r="D36" i="1"/>
  <c r="H35" i="1"/>
  <c r="G35" i="1"/>
  <c r="D35" i="1"/>
  <c r="D34" i="1"/>
  <c r="D33" i="1"/>
  <c r="H31" i="1"/>
  <c r="G31" i="1"/>
  <c r="D31" i="1"/>
  <c r="D30" i="1"/>
  <c r="D29" i="1"/>
  <c r="G29" i="1" s="1"/>
  <c r="H29" i="1" s="1"/>
  <c r="G28" i="1"/>
  <c r="H28" i="1" s="1"/>
  <c r="D28" i="1"/>
  <c r="H27" i="1"/>
  <c r="G27" i="1"/>
  <c r="D27" i="1"/>
  <c r="G26" i="1"/>
  <c r="H26" i="1" s="1"/>
  <c r="D26" i="1"/>
  <c r="D25" i="1"/>
  <c r="G21" i="1"/>
  <c r="H21" i="1" s="1"/>
  <c r="D21" i="1"/>
  <c r="D20" i="1"/>
  <c r="D19" i="1"/>
  <c r="G19" i="1" s="1"/>
  <c r="H19" i="1" s="1"/>
  <c r="G18" i="1"/>
  <c r="H18" i="1" s="1"/>
  <c r="D18" i="1"/>
  <c r="D16" i="1"/>
  <c r="D15" i="1"/>
  <c r="G15" i="1" s="1"/>
  <c r="H15" i="1" s="1"/>
  <c r="G14" i="1"/>
  <c r="H14" i="1" s="1"/>
  <c r="D14" i="1"/>
  <c r="H13" i="1"/>
  <c r="G13" i="1"/>
  <c r="D13" i="1"/>
  <c r="H12" i="1"/>
  <c r="D12" i="1"/>
  <c r="G12" i="1" s="1"/>
  <c r="G11" i="1"/>
  <c r="H11" i="1" s="1"/>
  <c r="D11" i="1"/>
  <c r="H10" i="1"/>
  <c r="D10" i="1"/>
  <c r="G10" i="1" s="1"/>
  <c r="G9" i="1"/>
  <c r="H9" i="1" s="1"/>
  <c r="D9" i="1"/>
  <c r="E6" i="1"/>
  <c r="D6" i="1"/>
  <c r="H5" i="1"/>
  <c r="D24" i="1" l="1"/>
  <c r="D43" i="1"/>
  <c r="G44" i="1"/>
  <c r="H44" i="1" s="1"/>
  <c r="G86" i="1"/>
  <c r="H86" i="1" s="1"/>
  <c r="G90" i="1"/>
  <c r="H90" i="1" s="1"/>
  <c r="G94" i="1"/>
  <c r="H94" i="1" s="1"/>
  <c r="D8" i="1"/>
  <c r="G16" i="1"/>
  <c r="H16" i="1" s="1"/>
  <c r="G34" i="1"/>
  <c r="H34" i="1" s="1"/>
  <c r="F21" i="1"/>
  <c r="G25" i="1"/>
  <c r="H25" i="1" s="1"/>
  <c r="G87" i="1"/>
  <c r="H87" i="1" s="1"/>
  <c r="G91" i="1"/>
  <c r="H91" i="1" s="1"/>
  <c r="G95" i="1"/>
  <c r="H95" i="1" s="1"/>
  <c r="G20" i="1"/>
  <c r="H20" i="1" s="1"/>
  <c r="D17" i="1"/>
  <c r="F11" i="1"/>
  <c r="G30" i="1"/>
  <c r="H30" i="1" s="1"/>
  <c r="D32" i="1"/>
  <c r="G33" i="1"/>
  <c r="H33" i="1" s="1"/>
  <c r="D51" i="1"/>
  <c r="D74" i="1"/>
  <c r="D83" i="1"/>
  <c r="G74" i="1" l="1"/>
  <c r="H74" i="1" s="1"/>
  <c r="F32" i="1"/>
  <c r="G32" i="1"/>
  <c r="H32" i="1" s="1"/>
  <c r="F19" i="1"/>
  <c r="F8" i="1"/>
  <c r="F14" i="1"/>
  <c r="F18" i="1"/>
  <c r="F15" i="1"/>
  <c r="F10" i="1"/>
  <c r="F9" i="1"/>
  <c r="G8" i="1"/>
  <c r="H8" i="1" s="1"/>
  <c r="D42" i="1"/>
  <c r="F43" i="1"/>
  <c r="G43" i="1"/>
  <c r="H43" i="1" s="1"/>
  <c r="D66" i="1"/>
  <c r="F17" i="1"/>
  <c r="G17" i="1"/>
  <c r="H17" i="1" s="1"/>
  <c r="F16" i="1"/>
  <c r="F83" i="1"/>
  <c r="D82" i="1"/>
  <c r="G83" i="1"/>
  <c r="H83" i="1" s="1"/>
  <c r="G51" i="1"/>
  <c r="H51" i="1" s="1"/>
  <c r="F51" i="1"/>
  <c r="F20" i="1"/>
  <c r="D23" i="1"/>
  <c r="G24" i="1"/>
  <c r="H24" i="1" s="1"/>
  <c r="F13" i="1"/>
  <c r="F63" i="1" l="1"/>
  <c r="F61" i="1"/>
  <c r="F59" i="1"/>
  <c r="F57" i="1"/>
  <c r="F55" i="1"/>
  <c r="F53" i="1"/>
  <c r="F49" i="1"/>
  <c r="F47" i="1"/>
  <c r="F45" i="1"/>
  <c r="G42" i="1"/>
  <c r="H42" i="1" s="1"/>
  <c r="F42" i="1"/>
  <c r="F48" i="1"/>
  <c r="F56" i="1"/>
  <c r="F64" i="1"/>
  <c r="F50" i="1"/>
  <c r="F58" i="1"/>
  <c r="F44" i="1"/>
  <c r="F52" i="1"/>
  <c r="F60" i="1"/>
  <c r="F46" i="1"/>
  <c r="F54" i="1"/>
  <c r="F62" i="1"/>
  <c r="F35" i="1"/>
  <c r="F31" i="1"/>
  <c r="F27" i="1"/>
  <c r="F26" i="1"/>
  <c r="D40" i="1"/>
  <c r="G40" i="1" s="1"/>
  <c r="H40" i="1" s="1"/>
  <c r="F23" i="1"/>
  <c r="F37" i="1"/>
  <c r="F33" i="1"/>
  <c r="G23" i="1"/>
  <c r="H23" i="1" s="1"/>
  <c r="D39" i="1"/>
  <c r="G39" i="1" s="1"/>
  <c r="H39" i="1" s="1"/>
  <c r="F28" i="1"/>
  <c r="F36" i="1"/>
  <c r="F34" i="1"/>
  <c r="F25" i="1"/>
  <c r="F29" i="1"/>
  <c r="F30" i="1"/>
  <c r="G66" i="1"/>
  <c r="H66" i="1" s="1"/>
  <c r="F80" i="1"/>
  <c r="F78" i="1"/>
  <c r="F76" i="1"/>
  <c r="F72" i="1"/>
  <c r="F70" i="1"/>
  <c r="F68" i="1"/>
  <c r="F66" i="1"/>
  <c r="F73" i="1"/>
  <c r="F67" i="1"/>
  <c r="F75" i="1"/>
  <c r="F69" i="1"/>
  <c r="F77" i="1"/>
  <c r="F71" i="1"/>
  <c r="F79" i="1"/>
  <c r="F74" i="1"/>
  <c r="F24" i="1"/>
  <c r="F96" i="1"/>
  <c r="F92" i="1"/>
  <c r="F88" i="1"/>
  <c r="G82" i="1"/>
  <c r="H82" i="1" s="1"/>
  <c r="F82" i="1"/>
  <c r="F93" i="1"/>
  <c r="F89" i="1"/>
  <c r="F85" i="1"/>
  <c r="F84" i="1"/>
  <c r="F86" i="1"/>
  <c r="F90" i="1"/>
  <c r="F91" i="1"/>
  <c r="F94" i="1"/>
  <c r="F87" i="1"/>
  <c r="F95" i="1"/>
</calcChain>
</file>

<file path=xl/sharedStrings.xml><?xml version="1.0" encoding="utf-8"?>
<sst xmlns="http://schemas.openxmlformats.org/spreadsheetml/2006/main" count="152" uniqueCount="73">
  <si>
    <t>Superintendencia de Pensiones</t>
  </si>
  <si>
    <t>Participación</t>
  </si>
  <si>
    <t>Variación</t>
  </si>
  <si>
    <t>Absoluta</t>
  </si>
  <si>
    <t>Relativa</t>
  </si>
  <si>
    <r>
      <t>Afiliados</t>
    </r>
    <r>
      <rPr>
        <b/>
        <vertAlign val="superscript"/>
        <sz val="12.5"/>
        <color theme="0"/>
        <rFont val="Avenir LT Std 55 Roman"/>
        <family val="2"/>
      </rPr>
      <t>1</t>
    </r>
  </si>
  <si>
    <t>Subtotal AFP</t>
  </si>
  <si>
    <t>Atlántico</t>
  </si>
  <si>
    <t xml:space="preserve"> Crecer</t>
  </si>
  <si>
    <t>JMMB-BDI</t>
  </si>
  <si>
    <t>Popular</t>
  </si>
  <si>
    <t>Reservas</t>
  </si>
  <si>
    <t>Romana</t>
  </si>
  <si>
    <t>Siembra</t>
  </si>
  <si>
    <t>Subtotal reparto individualizado</t>
  </si>
  <si>
    <t>Banco Central</t>
  </si>
  <si>
    <t>Banco de Reservas</t>
  </si>
  <si>
    <t>INABIMA</t>
  </si>
  <si>
    <t>Ministerio de Hacienda</t>
  </si>
  <si>
    <t>Cotizantes</t>
  </si>
  <si>
    <r>
      <t>Banco Central</t>
    </r>
    <r>
      <rPr>
        <i/>
        <vertAlign val="superscript"/>
        <sz val="12.5"/>
        <color theme="0"/>
        <rFont val="Avenir LT Std 55 Roman"/>
        <family val="2"/>
      </rPr>
      <t>2</t>
    </r>
  </si>
  <si>
    <r>
      <t>Sin individualizar</t>
    </r>
    <r>
      <rPr>
        <b/>
        <i/>
        <vertAlign val="superscript"/>
        <sz val="12.5"/>
        <color theme="0"/>
        <rFont val="Avenir LT Std 55 Roman"/>
        <family val="2"/>
      </rPr>
      <t>3</t>
    </r>
  </si>
  <si>
    <r>
      <t>Densidad de cotizantes</t>
    </r>
    <r>
      <rPr>
        <b/>
        <vertAlign val="superscript"/>
        <sz val="12.5"/>
        <color theme="0"/>
        <rFont val="Avenir LT Std 55 Roman"/>
        <family val="2"/>
      </rPr>
      <t>4</t>
    </r>
  </si>
  <si>
    <t>n/a</t>
  </si>
  <si>
    <r>
      <t>Participación mercado potencial cotizantes</t>
    </r>
    <r>
      <rPr>
        <b/>
        <vertAlign val="superscript"/>
        <sz val="12.5"/>
        <color theme="0"/>
        <rFont val="Avenir LT Std 55 Roman"/>
        <family val="2"/>
      </rPr>
      <t>5</t>
    </r>
  </si>
  <si>
    <r>
      <t>Recaudación mensual individualizada</t>
    </r>
    <r>
      <rPr>
        <b/>
        <vertAlign val="superscript"/>
        <sz val="12.5"/>
        <color theme="0"/>
        <rFont val="Avenir LT Std 55 Roman"/>
        <family val="2"/>
      </rPr>
      <t xml:space="preserve"> </t>
    </r>
    <r>
      <rPr>
        <b/>
        <sz val="12.5"/>
        <color theme="0"/>
        <rFont val="Avenir LT Std 55 Roman"/>
        <family val="2"/>
      </rPr>
      <t>(RD$)</t>
    </r>
  </si>
  <si>
    <t>Subtotal Aportes CCI</t>
  </si>
  <si>
    <t>Fondo de Solidaridad Social</t>
  </si>
  <si>
    <t>Seguro de Discapacidad y Sobrevivencia</t>
  </si>
  <si>
    <r>
      <t>Comisión AFP</t>
    </r>
    <r>
      <rPr>
        <b/>
        <i/>
        <vertAlign val="superscript"/>
        <sz val="12.5"/>
        <color theme="0"/>
        <rFont val="Avenir LT Std 55 Roman"/>
        <family val="2"/>
      </rPr>
      <t>6</t>
    </r>
  </si>
  <si>
    <t>Intereses</t>
  </si>
  <si>
    <t>Recargos</t>
  </si>
  <si>
    <r>
      <t>Operación DIDA</t>
    </r>
    <r>
      <rPr>
        <b/>
        <i/>
        <vertAlign val="superscript"/>
        <sz val="12.5"/>
        <color theme="0"/>
        <rFont val="Avenir LT Std 55 Roman"/>
        <family val="2"/>
      </rPr>
      <t>7</t>
    </r>
  </si>
  <si>
    <r>
      <t>Operación TSS</t>
    </r>
    <r>
      <rPr>
        <b/>
        <i/>
        <vertAlign val="superscript"/>
        <sz val="12.5"/>
        <color theme="0"/>
        <rFont val="Avenir LT Std 55 Roman"/>
        <family val="2"/>
      </rPr>
      <t>7</t>
    </r>
  </si>
  <si>
    <t>Operación SIPEN</t>
  </si>
  <si>
    <t>Sin individualizar</t>
  </si>
  <si>
    <t xml:space="preserve"> </t>
  </si>
  <si>
    <t>Aportes individualizados (RD$)</t>
  </si>
  <si>
    <t>Obligatorios</t>
  </si>
  <si>
    <t>AFP</t>
  </si>
  <si>
    <t>Voluntarios</t>
  </si>
  <si>
    <t>Patrimonio de los Fondos de Pensiones (RD$)</t>
  </si>
  <si>
    <t>Capitalización Individual (CCI)</t>
  </si>
  <si>
    <t>Fondo de Reparto - Banco Central</t>
  </si>
  <si>
    <t>Fondo de Reparto - Banco de Reservas</t>
  </si>
  <si>
    <r>
      <t>INABIMA</t>
    </r>
    <r>
      <rPr>
        <b/>
        <i/>
        <vertAlign val="superscript"/>
        <sz val="12.5"/>
        <color theme="0"/>
        <rFont val="Avenir LT Std 55 Roman"/>
        <family val="2"/>
      </rPr>
      <t>8</t>
    </r>
  </si>
  <si>
    <t>Plan Complementario - AFP Romana</t>
  </si>
  <si>
    <r>
      <t>Rentabilidad de los fondos de pensiones</t>
    </r>
    <r>
      <rPr>
        <b/>
        <vertAlign val="superscript"/>
        <sz val="12.5"/>
        <color theme="0"/>
        <rFont val="Avenir LT Std 55 Roman"/>
        <family val="2"/>
      </rPr>
      <t>9</t>
    </r>
  </si>
  <si>
    <r>
      <t>Promedio</t>
    </r>
    <r>
      <rPr>
        <b/>
        <i/>
        <vertAlign val="superscript"/>
        <sz val="12.5"/>
        <color theme="0"/>
        <rFont val="Avenir LT Std 55 Roman"/>
        <family val="2"/>
      </rPr>
      <t>10</t>
    </r>
  </si>
  <si>
    <r>
      <t>INABIMA</t>
    </r>
    <r>
      <rPr>
        <i/>
        <vertAlign val="superscript"/>
        <sz val="12.5"/>
        <color theme="0"/>
        <rFont val="Avenir LT Std 55 Roman"/>
        <family val="2"/>
      </rPr>
      <t>11</t>
    </r>
  </si>
  <si>
    <t>Pensiones por discapacidad</t>
  </si>
  <si>
    <t>Solicitadas</t>
  </si>
  <si>
    <t>Otorgadas</t>
  </si>
  <si>
    <t>Pensiones por sobrevivencia</t>
  </si>
  <si>
    <t>Beneficios de afiliados de ingreso tardío</t>
  </si>
  <si>
    <t>Solicitudes</t>
  </si>
  <si>
    <t>Pensiones por retiro programado</t>
  </si>
  <si>
    <t>Devolución otorgada del saldo de la CCI</t>
  </si>
  <si>
    <t>Montos devueltos RD$</t>
  </si>
  <si>
    <t>Notas:</t>
  </si>
  <si>
    <r>
      <t xml:space="preserve">1 </t>
    </r>
    <r>
      <rPr>
        <sz val="9"/>
        <rFont val="Avenir LT Std 55 Roman"/>
        <family val="2"/>
      </rPr>
      <t>Incluyen afiliados fallecidos y afiliados que han recibido algun tipo de beneficio.</t>
    </r>
  </si>
  <si>
    <r>
      <t>2</t>
    </r>
    <r>
      <rPr>
        <sz val="9"/>
        <rFont val="Avenir LT Std 55 Roman"/>
        <family val="2"/>
      </rPr>
      <t xml:space="preserve">La factura del Banco Central se paga en ocasiones fuera del período referido en la publicación, motivo por el cual se presentan cifras muy discordantes entre un mes y otro. </t>
    </r>
  </si>
  <si>
    <r>
      <t>3</t>
    </r>
    <r>
      <rPr>
        <sz val="9"/>
        <rFont val="Avenir LT Std 55 Roman"/>
        <family val="2"/>
      </rPr>
      <t>Se refiere a los afiliados y/o cotizantes que no han elegido su AFP.</t>
    </r>
  </si>
  <si>
    <r>
      <t>4</t>
    </r>
    <r>
      <rPr>
        <sz val="9"/>
        <rFont val="Avenir LT Std 55 Roman"/>
        <family val="2"/>
      </rPr>
      <t>Calculada sobre la base de afiliados acumulados.</t>
    </r>
  </si>
  <si>
    <r>
      <rPr>
        <vertAlign val="superscript"/>
        <sz val="9"/>
        <rFont val="Avenir LT Std 55 Roman"/>
        <family val="2"/>
      </rPr>
      <t>5</t>
    </r>
    <r>
      <rPr>
        <sz val="9"/>
        <rFont val="Avenir LT Std 55 Roman"/>
        <family val="2"/>
      </rPr>
      <t>El mercado potencial usado para el año 2022 es de 2,581,661 , según las estimaciones realizadas por la SIPEN a partir de la Encuesta Nacional Continua de Fuerza de Trabajo que elabora el Banco Central de la República Dominicana.</t>
    </r>
  </si>
  <si>
    <r>
      <rPr>
        <vertAlign val="superscript"/>
        <sz val="9"/>
        <rFont val="Avenir LT Std 55 Roman"/>
        <family val="2"/>
      </rPr>
      <t>6</t>
    </r>
    <r>
      <rPr>
        <sz val="9"/>
        <rFont val="Avenir LT Std 55 Roman"/>
        <family val="2"/>
      </rPr>
      <t>Corresponde a facturas del Sistema de Capitalización Individual pagadas antes de la promulgación de la Ley 13-20 que modifica el esquema de comisiones de las AFP de la Ley 87-01. Asi como a los montos pagados por los cotizantes de los planes de Policía Nacional e INABIMA para quienes no aplica la eliminación de la comisión administrativa establecida en la Ley 13-20.</t>
    </r>
  </si>
  <si>
    <r>
      <rPr>
        <vertAlign val="superscript"/>
        <sz val="9"/>
        <rFont val="Avenir LT Std 55 Roman"/>
        <family val="2"/>
      </rPr>
      <t>7</t>
    </r>
    <r>
      <rPr>
        <sz val="9"/>
        <rFont val="Avenir LT Std 55 Roman"/>
        <family val="2"/>
      </rPr>
      <t>Montos individualizados a partir de la promulgación de la Ley 13-20 que modifica la Ley 87-01.</t>
    </r>
  </si>
  <si>
    <r>
      <t>8</t>
    </r>
    <r>
      <rPr>
        <sz val="9"/>
        <rFont val="Avenir LT Std 55 Roman"/>
        <family val="2"/>
      </rPr>
      <t>Este monto expresado en pesos representa las inversiones del fondo de INABIMA en el Banco Central de la República Dominicana y en el Ministerio de Hacienda.</t>
    </r>
  </si>
  <si>
    <r>
      <t>9</t>
    </r>
    <r>
      <rPr>
        <sz val="9"/>
        <rFont val="Avenir LT Std 55 Roman"/>
        <family val="2"/>
      </rPr>
      <t>Rentabilidad nominal de los últimos 12 meses.</t>
    </r>
  </si>
  <si>
    <r>
      <t>10</t>
    </r>
    <r>
      <rPr>
        <sz val="9"/>
        <rFont val="Avenir LT Std 55 Roman"/>
        <family val="2"/>
      </rPr>
      <t>Promedio ponderado sobre la base del patrimonio de los fondos de pensiones (no incluye Ministerio de Hacienda).</t>
    </r>
  </si>
  <si>
    <r>
      <t>11</t>
    </r>
    <r>
      <rPr>
        <sz val="9"/>
        <rFont val="Avenir LT Std 55 Roman"/>
        <family val="2"/>
      </rPr>
      <t>Las inversiones del fondo de pensiones del INABIMA se rigen de conformidad con lo establecido en la Ley 451-08 que modifica la Ley General de Educación No. 66-97, y por tanto no están sujetas a la normativa de la CCRyLI.</t>
    </r>
  </si>
  <si>
    <t>n/a = No aplica</t>
  </si>
  <si>
    <t>Fuente VISTAS-UNIPAGO.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</si>
</sst>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entury Gothic"/>
      <family val="2"/>
    </font>
    <font>
      <b/>
      <sz val="16"/>
      <name val="Avenir LT Std 55 Roman"/>
      <family val="2"/>
    </font>
    <font>
      <sz val="10"/>
      <name val="Avenir LT Std 55 Roman"/>
      <family val="2"/>
    </font>
    <font>
      <b/>
      <sz val="14"/>
      <name val="Century Gothic"/>
      <family val="2"/>
    </font>
    <font>
      <b/>
      <sz val="14"/>
      <name val="Avenir LT Std 55 Roman"/>
      <family val="2"/>
    </font>
    <font>
      <b/>
      <sz val="18"/>
      <name val="Avenir LT Std 55 Roman"/>
      <family val="2"/>
    </font>
    <font>
      <b/>
      <sz val="12.5"/>
      <name val="Century Gothic"/>
      <family val="2"/>
    </font>
    <font>
      <sz val="10"/>
      <name val="Century Gothic"/>
      <family val="2"/>
    </font>
    <font>
      <b/>
      <u/>
      <sz val="12.5"/>
      <name val="Avenir LT Std 55 Roman"/>
      <family val="2"/>
    </font>
    <font>
      <b/>
      <sz val="12.5"/>
      <name val="Avenir LT Std 55 Roman"/>
      <family val="2"/>
    </font>
    <font>
      <sz val="12.5"/>
      <name val="Century Gothic"/>
      <family val="2"/>
    </font>
    <font>
      <sz val="12.5"/>
      <color theme="0"/>
      <name val="Avenir LT Std 55 Roman"/>
      <family val="2"/>
    </font>
    <font>
      <b/>
      <sz val="12.5"/>
      <color theme="0"/>
      <name val="Avenir LT Std 55 Roman"/>
      <family val="2"/>
    </font>
    <font>
      <b/>
      <vertAlign val="superscript"/>
      <sz val="12.5"/>
      <color theme="0"/>
      <name val="Avenir LT Std 55 Roman"/>
      <family val="2"/>
    </font>
    <font>
      <b/>
      <i/>
      <sz val="12.5"/>
      <color theme="0"/>
      <name val="Avenir LT Std 55 Roman"/>
      <family val="2"/>
    </font>
    <font>
      <i/>
      <sz val="12.5"/>
      <color theme="0"/>
      <name val="Avenir LT Std 55 Roman"/>
      <family val="2"/>
    </font>
    <font>
      <sz val="12.5"/>
      <name val="Avenir LT Std 55 Roman"/>
      <family val="2"/>
    </font>
    <font>
      <u/>
      <sz val="12.5"/>
      <name val="Avenir LT Std 55 Roman"/>
      <family val="2"/>
    </font>
    <font>
      <i/>
      <vertAlign val="superscript"/>
      <sz val="12.5"/>
      <color theme="0"/>
      <name val="Avenir LT Std 55 Roman"/>
      <family val="2"/>
    </font>
    <font>
      <b/>
      <i/>
      <vertAlign val="superscript"/>
      <sz val="12.5"/>
      <color theme="0"/>
      <name val="Avenir LT Std 55 Roman"/>
      <family val="2"/>
    </font>
    <font>
      <b/>
      <i/>
      <u/>
      <sz val="12.5"/>
      <color theme="0"/>
      <name val="Avenir LT Std 55 Roman"/>
      <family val="2"/>
    </font>
    <font>
      <sz val="12.5"/>
      <color indexed="10"/>
      <name val="Avenir LT Std 55 Roman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7.5"/>
      <name val="Century Gothic"/>
      <family val="2"/>
    </font>
    <font>
      <vertAlign val="superscript"/>
      <sz val="9"/>
      <name val="Avenir LT Std 55 Roman"/>
      <family val="2"/>
    </font>
    <font>
      <sz val="9"/>
      <name val="Avenir LT Std 55 Roman"/>
      <family val="2"/>
    </font>
    <font>
      <vertAlign val="superscript"/>
      <sz val="7.5"/>
      <name val="Century Gothic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rgb="FFFFFFFF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 tint="-4.9989318521683403E-2"/>
      </right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rgb="FFFFFFFF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 tint="-4.9989318521683403E-2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ck">
        <color theme="0" tint="-4.9989318521683403E-2"/>
      </right>
      <top/>
      <bottom/>
      <diagonal/>
    </border>
    <border>
      <left/>
      <right style="thick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rgb="FFFFFFFF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medium">
        <color rgb="FFFFFFFF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theme="0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theme="0"/>
      </right>
      <top/>
      <bottom style="thick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 style="thick">
        <color theme="0" tint="-4.9989318521683403E-2"/>
      </bottom>
      <diagonal/>
    </border>
    <border>
      <left/>
      <right style="thick">
        <color theme="0" tint="-4.9989318521683403E-2"/>
      </right>
      <top/>
      <bottom style="thick">
        <color theme="0" tint="-4.9989318521683403E-2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2"/>
    <xf numFmtId="0" fontId="3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5" fillId="0" borderId="0" xfId="2" applyFont="1"/>
    <xf numFmtId="0" fontId="6" fillId="0" borderId="0" xfId="3" applyFont="1"/>
    <xf numFmtId="0" fontId="7" fillId="0" borderId="0" xfId="3" applyFont="1"/>
    <xf numFmtId="0" fontId="8" fillId="0" borderId="0" xfId="3" applyFont="1" applyAlignment="1">
      <alignment horizontal="right" vertical="center"/>
    </xf>
    <xf numFmtId="0" fontId="9" fillId="0" borderId="0" xfId="3" applyFont="1" applyAlignment="1">
      <alignment vertical="center"/>
    </xf>
    <xf numFmtId="17" fontId="9" fillId="2" borderId="1" xfId="3" applyNumberFormat="1" applyFont="1" applyFill="1" applyBorder="1" applyAlignment="1">
      <alignment vertical="center"/>
    </xf>
    <xf numFmtId="17" fontId="9" fillId="2" borderId="1" xfId="3" applyNumberFormat="1" applyFont="1" applyFill="1" applyBorder="1" applyAlignment="1">
      <alignment vertical="center" wrapText="1"/>
    </xf>
    <xf numFmtId="0" fontId="9" fillId="2" borderId="1" xfId="3" applyFont="1" applyFill="1" applyBorder="1"/>
    <xf numFmtId="0" fontId="8" fillId="0" borderId="0" xfId="3" applyFont="1" applyAlignment="1">
      <alignment horizontal="right"/>
    </xf>
    <xf numFmtId="0" fontId="10" fillId="0" borderId="0" xfId="3" applyFont="1"/>
    <xf numFmtId="0" fontId="13" fillId="0" borderId="0" xfId="3" applyFont="1"/>
    <xf numFmtId="0" fontId="12" fillId="3" borderId="9" xfId="3" applyFont="1" applyFill="1" applyBorder="1" applyAlignment="1">
      <alignment horizontal="center"/>
    </xf>
    <xf numFmtId="164" fontId="12" fillId="3" borderId="10" xfId="3" applyNumberFormat="1" applyFont="1" applyFill="1" applyBorder="1" applyAlignment="1">
      <alignment horizontal="center"/>
    </xf>
    <xf numFmtId="3" fontId="11" fillId="3" borderId="3" xfId="3" applyNumberFormat="1" applyFont="1" applyFill="1" applyBorder="1" applyAlignment="1">
      <alignment horizontal="center"/>
    </xf>
    <xf numFmtId="3" fontId="11" fillId="3" borderId="11" xfId="3" applyNumberFormat="1" applyFont="1" applyFill="1" applyBorder="1" applyAlignment="1">
      <alignment horizontal="center"/>
    </xf>
    <xf numFmtId="164" fontId="11" fillId="3" borderId="4" xfId="4" applyNumberFormat="1" applyFont="1" applyFill="1" applyBorder="1" applyAlignment="1">
      <alignment horizontal="center"/>
    </xf>
    <xf numFmtId="3" fontId="11" fillId="3" borderId="12" xfId="3" applyNumberFormat="1" applyFont="1" applyFill="1" applyBorder="1" applyAlignment="1">
      <alignment horizontal="center"/>
    </xf>
    <xf numFmtId="164" fontId="11" fillId="3" borderId="13" xfId="4" applyNumberFormat="1" applyFont="1" applyFill="1" applyBorder="1" applyAlignment="1">
      <alignment horizontal="center"/>
    </xf>
    <xf numFmtId="3" fontId="11" fillId="3" borderId="0" xfId="3" applyNumberFormat="1" applyFont="1" applyFill="1" applyAlignment="1">
      <alignment horizontal="center"/>
    </xf>
    <xf numFmtId="3" fontId="11" fillId="3" borderId="4" xfId="3" applyNumberFormat="1" applyFont="1" applyFill="1" applyBorder="1" applyAlignment="1">
      <alignment horizontal="center"/>
    </xf>
    <xf numFmtId="3" fontId="19" fillId="3" borderId="3" xfId="4" applyNumberFormat="1" applyFont="1" applyFill="1" applyBorder="1" applyAlignment="1">
      <alignment horizontal="center"/>
    </xf>
    <xf numFmtId="3" fontId="19" fillId="3" borderId="0" xfId="4" applyNumberFormat="1" applyFont="1" applyFill="1" applyBorder="1" applyAlignment="1">
      <alignment horizontal="center"/>
    </xf>
    <xf numFmtId="164" fontId="19" fillId="3" borderId="4" xfId="4" applyNumberFormat="1" applyFont="1" applyFill="1" applyBorder="1" applyAlignment="1">
      <alignment horizontal="center"/>
    </xf>
    <xf numFmtId="3" fontId="19" fillId="3" borderId="4" xfId="3" applyNumberFormat="1" applyFont="1" applyFill="1" applyBorder="1" applyAlignment="1">
      <alignment horizontal="center"/>
    </xf>
    <xf numFmtId="164" fontId="19" fillId="3" borderId="13" xfId="4" applyNumberFormat="1" applyFont="1" applyFill="1" applyBorder="1" applyAlignment="1">
      <alignment horizontal="center"/>
    </xf>
    <xf numFmtId="3" fontId="11" fillId="3" borderId="1" xfId="3" applyNumberFormat="1" applyFont="1" applyFill="1" applyBorder="1" applyAlignment="1">
      <alignment horizontal="center"/>
    </xf>
    <xf numFmtId="3" fontId="19" fillId="3" borderId="14" xfId="4" applyNumberFormat="1" applyFont="1" applyFill="1" applyBorder="1" applyAlignment="1">
      <alignment horizontal="center"/>
    </xf>
    <xf numFmtId="3" fontId="19" fillId="3" borderId="15" xfId="4" applyNumberFormat="1" applyFont="1" applyFill="1" applyBorder="1" applyAlignment="1">
      <alignment horizontal="center"/>
    </xf>
    <xf numFmtId="164" fontId="20" fillId="3" borderId="16" xfId="4" applyNumberFormat="1" applyFont="1" applyFill="1" applyBorder="1" applyAlignment="1">
      <alignment horizontal="center"/>
    </xf>
    <xf numFmtId="3" fontId="19" fillId="3" borderId="16" xfId="3" applyNumberFormat="1" applyFont="1" applyFill="1" applyBorder="1" applyAlignment="1">
      <alignment horizontal="center"/>
    </xf>
    <xf numFmtId="164" fontId="19" fillId="3" borderId="9" xfId="4" applyNumberFormat="1" applyFont="1" applyFill="1" applyBorder="1" applyAlignment="1">
      <alignment horizontal="center"/>
    </xf>
    <xf numFmtId="3" fontId="11" fillId="3" borderId="3" xfId="4" applyNumberFormat="1" applyFont="1" applyFill="1" applyBorder="1" applyAlignment="1">
      <alignment horizontal="center"/>
    </xf>
    <xf numFmtId="3" fontId="11" fillId="3" borderId="0" xfId="4" applyNumberFormat="1" applyFont="1" applyFill="1" applyBorder="1" applyAlignment="1">
      <alignment horizontal="center"/>
    </xf>
    <xf numFmtId="3" fontId="2" fillId="0" borderId="0" xfId="2" applyNumberFormat="1"/>
    <xf numFmtId="3" fontId="20" fillId="3" borderId="17" xfId="3" applyNumberFormat="1" applyFont="1" applyFill="1" applyBorder="1" applyAlignment="1">
      <alignment horizontal="center"/>
    </xf>
    <xf numFmtId="3" fontId="20" fillId="3" borderId="15" xfId="3" applyNumberFormat="1" applyFont="1" applyFill="1" applyBorder="1" applyAlignment="1">
      <alignment horizontal="center"/>
    </xf>
    <xf numFmtId="10" fontId="11" fillId="3" borderId="3" xfId="4" applyNumberFormat="1" applyFont="1" applyFill="1" applyBorder="1" applyAlignment="1">
      <alignment horizontal="center" vertical="center"/>
    </xf>
    <xf numFmtId="10" fontId="11" fillId="3" borderId="0" xfId="4" applyNumberFormat="1" applyFont="1" applyFill="1" applyBorder="1" applyAlignment="1">
      <alignment horizontal="center" vertical="center"/>
    </xf>
    <xf numFmtId="165" fontId="19" fillId="3" borderId="4" xfId="5" applyNumberFormat="1" applyFont="1" applyFill="1" applyBorder="1" applyAlignment="1">
      <alignment horizontal="center" wrapText="1"/>
    </xf>
    <xf numFmtId="10" fontId="12" fillId="3" borderId="4" xfId="4" applyNumberFormat="1" applyFont="1" applyFill="1" applyBorder="1" applyAlignment="1">
      <alignment horizontal="center"/>
    </xf>
    <xf numFmtId="164" fontId="12" fillId="3" borderId="13" xfId="4" applyNumberFormat="1" applyFont="1" applyFill="1" applyBorder="1" applyAlignment="1">
      <alignment horizontal="center"/>
    </xf>
    <xf numFmtId="10" fontId="11" fillId="3" borderId="3" xfId="3" applyNumberFormat="1" applyFont="1" applyFill="1" applyBorder="1" applyAlignment="1">
      <alignment horizontal="center"/>
    </xf>
    <xf numFmtId="10" fontId="11" fillId="3" borderId="0" xfId="3" applyNumberFormat="1" applyFont="1" applyFill="1" applyAlignment="1">
      <alignment horizontal="center"/>
    </xf>
    <xf numFmtId="10" fontId="12" fillId="3" borderId="13" xfId="4" applyNumberFormat="1" applyFont="1" applyFill="1" applyBorder="1" applyAlignment="1">
      <alignment horizontal="center"/>
    </xf>
    <xf numFmtId="4" fontId="19" fillId="3" borderId="17" xfId="3" applyNumberFormat="1" applyFont="1" applyFill="1" applyBorder="1" applyAlignment="1">
      <alignment horizontal="center"/>
    </xf>
    <xf numFmtId="3" fontId="19" fillId="3" borderId="9" xfId="4" applyNumberFormat="1" applyFont="1" applyFill="1" applyBorder="1" applyAlignment="1">
      <alignment horizontal="center"/>
    </xf>
    <xf numFmtId="0" fontId="19" fillId="3" borderId="16" xfId="3" applyFont="1" applyFill="1" applyBorder="1" applyAlignment="1">
      <alignment horizontal="center"/>
    </xf>
    <xf numFmtId="164" fontId="19" fillId="3" borderId="9" xfId="3" applyNumberFormat="1" applyFont="1" applyFill="1" applyBorder="1" applyAlignment="1">
      <alignment horizontal="center"/>
    </xf>
    <xf numFmtId="3" fontId="11" fillId="3" borderId="3" xfId="2" applyNumberFormat="1" applyFont="1" applyFill="1" applyBorder="1" applyAlignment="1">
      <alignment horizontal="center"/>
    </xf>
    <xf numFmtId="3" fontId="11" fillId="3" borderId="0" xfId="2" applyNumberFormat="1" applyFont="1" applyFill="1" applyAlignment="1">
      <alignment horizontal="center"/>
    </xf>
    <xf numFmtId="3" fontId="19" fillId="3" borderId="3" xfId="2" applyNumberFormat="1" applyFont="1" applyFill="1" applyBorder="1" applyAlignment="1">
      <alignment horizontal="center"/>
    </xf>
    <xf numFmtId="3" fontId="19" fillId="3" borderId="0" xfId="2" applyNumberFormat="1" applyFont="1" applyFill="1" applyAlignment="1">
      <alignment horizontal="center"/>
    </xf>
    <xf numFmtId="43" fontId="10" fillId="0" borderId="0" xfId="5" applyFont="1" applyBorder="1"/>
    <xf numFmtId="43" fontId="2" fillId="0" borderId="0" xfId="2" applyNumberFormat="1"/>
    <xf numFmtId="3" fontId="11" fillId="3" borderId="18" xfId="3" applyNumberFormat="1" applyFont="1" applyFill="1" applyBorder="1" applyAlignment="1">
      <alignment horizontal="center"/>
    </xf>
    <xf numFmtId="3" fontId="11" fillId="3" borderId="19" xfId="3" applyNumberFormat="1" applyFont="1" applyFill="1" applyBorder="1" applyAlignment="1">
      <alignment horizontal="center"/>
    </xf>
    <xf numFmtId="164" fontId="11" fillId="3" borderId="0" xfId="4" applyNumberFormat="1" applyFont="1" applyFill="1" applyBorder="1" applyAlignment="1">
      <alignment horizontal="center"/>
    </xf>
    <xf numFmtId="3" fontId="11" fillId="3" borderId="20" xfId="3" applyNumberFormat="1" applyFont="1" applyFill="1" applyBorder="1" applyAlignment="1">
      <alignment horizontal="center"/>
    </xf>
    <xf numFmtId="0" fontId="5" fillId="3" borderId="21" xfId="2" applyFont="1" applyFill="1" applyBorder="1"/>
    <xf numFmtId="0" fontId="5" fillId="3" borderId="8" xfId="2" applyFont="1" applyFill="1" applyBorder="1"/>
    <xf numFmtId="0" fontId="5" fillId="3" borderId="6" xfId="2" applyFont="1" applyFill="1" applyBorder="1"/>
    <xf numFmtId="3" fontId="11" fillId="3" borderId="19" xfId="2" applyNumberFormat="1" applyFont="1" applyFill="1" applyBorder="1" applyAlignment="1">
      <alignment horizontal="center"/>
    </xf>
    <xf numFmtId="164" fontId="11" fillId="3" borderId="18" xfId="4" applyNumberFormat="1" applyFont="1" applyFill="1" applyBorder="1" applyAlignment="1">
      <alignment horizontal="center"/>
    </xf>
    <xf numFmtId="3" fontId="19" fillId="3" borderId="19" xfId="2" applyNumberFormat="1" applyFont="1" applyFill="1" applyBorder="1" applyAlignment="1">
      <alignment horizontal="center"/>
    </xf>
    <xf numFmtId="164" fontId="19" fillId="3" borderId="18" xfId="4" applyNumberFormat="1" applyFont="1" applyFill="1" applyBorder="1" applyAlignment="1">
      <alignment horizontal="center"/>
    </xf>
    <xf numFmtId="3" fontId="24" fillId="3" borderId="22" xfId="3" applyNumberFormat="1" applyFont="1" applyFill="1" applyBorder="1" applyAlignment="1">
      <alignment horizontal="center"/>
    </xf>
    <xf numFmtId="3" fontId="24" fillId="3" borderId="23" xfId="3" applyNumberFormat="1" applyFont="1" applyFill="1" applyBorder="1" applyAlignment="1">
      <alignment horizontal="center"/>
    </xf>
    <xf numFmtId="164" fontId="20" fillId="3" borderId="9" xfId="4" applyNumberFormat="1" applyFont="1" applyFill="1" applyBorder="1" applyAlignment="1">
      <alignment horizontal="center"/>
    </xf>
    <xf numFmtId="3" fontId="19" fillId="3" borderId="0" xfId="3" applyNumberFormat="1" applyFont="1" applyFill="1" applyAlignment="1">
      <alignment horizontal="center"/>
    </xf>
    <xf numFmtId="3" fontId="19" fillId="3" borderId="19" xfId="3" applyNumberFormat="1" applyFont="1" applyFill="1" applyBorder="1" applyAlignment="1">
      <alignment horizontal="center"/>
    </xf>
    <xf numFmtId="0" fontId="19" fillId="3" borderId="0" xfId="3" applyFont="1" applyFill="1" applyAlignment="1">
      <alignment horizontal="center"/>
    </xf>
    <xf numFmtId="0" fontId="19" fillId="3" borderId="19" xfId="3" applyFont="1" applyFill="1" applyBorder="1" applyAlignment="1">
      <alignment horizontal="center"/>
    </xf>
    <xf numFmtId="0" fontId="19" fillId="3" borderId="18" xfId="3" applyFont="1" applyFill="1" applyBorder="1" applyAlignment="1">
      <alignment horizontal="center"/>
    </xf>
    <xf numFmtId="164" fontId="19" fillId="3" borderId="13" xfId="3" applyNumberFormat="1" applyFont="1" applyFill="1" applyBorder="1" applyAlignment="1">
      <alignment horizontal="center"/>
    </xf>
    <xf numFmtId="0" fontId="19" fillId="3" borderId="22" xfId="3" applyFont="1" applyFill="1" applyBorder="1" applyAlignment="1">
      <alignment horizontal="center"/>
    </xf>
    <xf numFmtId="0" fontId="19" fillId="3" borderId="24" xfId="3" applyFont="1" applyFill="1" applyBorder="1" applyAlignment="1">
      <alignment horizontal="center"/>
    </xf>
    <xf numFmtId="165" fontId="19" fillId="3" borderId="9" xfId="5" applyNumberFormat="1" applyFont="1" applyFill="1" applyBorder="1" applyAlignment="1">
      <alignment horizontal="center" wrapText="1"/>
    </xf>
    <xf numFmtId="10" fontId="2" fillId="0" borderId="0" xfId="2" applyNumberFormat="1"/>
    <xf numFmtId="10" fontId="11" fillId="3" borderId="0" xfId="1" applyNumberFormat="1" applyFont="1" applyFill="1" applyBorder="1" applyAlignment="1">
      <alignment horizontal="center"/>
    </xf>
    <xf numFmtId="10" fontId="11" fillId="3" borderId="19" xfId="6" applyNumberFormat="1" applyFont="1" applyFill="1" applyBorder="1" applyAlignment="1">
      <alignment horizontal="center"/>
    </xf>
    <xf numFmtId="165" fontId="19" fillId="3" borderId="18" xfId="5" applyNumberFormat="1" applyFont="1" applyFill="1" applyBorder="1" applyAlignment="1">
      <alignment horizontal="center" wrapText="1"/>
    </xf>
    <xf numFmtId="10" fontId="11" fillId="3" borderId="4" xfId="4" applyNumberFormat="1" applyFont="1" applyFill="1" applyBorder="1" applyAlignment="1">
      <alignment horizontal="center"/>
    </xf>
    <xf numFmtId="164" fontId="11" fillId="3" borderId="13" xfId="3" applyNumberFormat="1" applyFont="1" applyFill="1" applyBorder="1" applyAlignment="1">
      <alignment horizontal="center"/>
    </xf>
    <xf numFmtId="10" fontId="19" fillId="3" borderId="0" xfId="1" applyNumberFormat="1" applyFont="1" applyFill="1" applyBorder="1" applyAlignment="1">
      <alignment horizontal="center"/>
    </xf>
    <xf numFmtId="10" fontId="19" fillId="3" borderId="19" xfId="6" applyNumberFormat="1" applyFont="1" applyFill="1" applyBorder="1" applyAlignment="1">
      <alignment horizontal="center"/>
    </xf>
    <xf numFmtId="10" fontId="19" fillId="3" borderId="4" xfId="4" applyNumberFormat="1" applyFont="1" applyFill="1" applyBorder="1" applyAlignment="1">
      <alignment horizontal="center"/>
    </xf>
    <xf numFmtId="0" fontId="5" fillId="3" borderId="0" xfId="3" applyFont="1" applyFill="1" applyAlignment="1">
      <alignment horizontal="center"/>
    </xf>
    <xf numFmtId="0" fontId="5" fillId="3" borderId="19" xfId="3" applyFont="1" applyFill="1" applyBorder="1" applyAlignment="1">
      <alignment horizontal="center"/>
    </xf>
    <xf numFmtId="0" fontId="5" fillId="3" borderId="18" xfId="3" applyFont="1" applyFill="1" applyBorder="1" applyAlignment="1">
      <alignment horizontal="center"/>
    </xf>
    <xf numFmtId="0" fontId="5" fillId="3" borderId="4" xfId="3" applyFont="1" applyFill="1" applyBorder="1" applyAlignment="1">
      <alignment horizontal="center"/>
    </xf>
    <xf numFmtId="164" fontId="5" fillId="3" borderId="13" xfId="3" applyNumberFormat="1" applyFont="1" applyFill="1" applyBorder="1" applyAlignment="1">
      <alignment horizontal="center"/>
    </xf>
    <xf numFmtId="0" fontId="19" fillId="3" borderId="15" xfId="3" applyFont="1" applyFill="1" applyBorder="1" applyAlignment="1">
      <alignment horizontal="center"/>
    </xf>
    <xf numFmtId="165" fontId="19" fillId="3" borderId="25" xfId="5" applyNumberFormat="1" applyFont="1" applyFill="1" applyBorder="1" applyAlignment="1">
      <alignment horizontal="center" wrapText="1"/>
    </xf>
    <xf numFmtId="3" fontId="19" fillId="3" borderId="26" xfId="3" applyNumberFormat="1" applyFont="1" applyFill="1" applyBorder="1" applyAlignment="1">
      <alignment horizontal="center"/>
    </xf>
    <xf numFmtId="164" fontId="19" fillId="3" borderId="27" xfId="4" applyNumberFormat="1" applyFont="1" applyFill="1" applyBorder="1" applyAlignment="1">
      <alignment horizontal="center"/>
    </xf>
    <xf numFmtId="165" fontId="19" fillId="3" borderId="18" xfId="5" applyNumberFormat="1" applyFont="1" applyFill="1" applyBorder="1" applyAlignment="1">
      <alignment wrapText="1"/>
    </xf>
    <xf numFmtId="0" fontId="25" fillId="0" borderId="0" xfId="3" applyFont="1" applyAlignment="1">
      <alignment wrapText="1"/>
    </xf>
    <xf numFmtId="0" fontId="26" fillId="0" borderId="0" xfId="3" applyFont="1"/>
    <xf numFmtId="0" fontId="26" fillId="0" borderId="8" xfId="3" applyFont="1" applyBorder="1"/>
    <xf numFmtId="164" fontId="26" fillId="0" borderId="0" xfId="3" applyNumberFormat="1" applyFont="1"/>
    <xf numFmtId="0" fontId="27" fillId="0" borderId="0" xfId="3" applyFont="1"/>
    <xf numFmtId="0" fontId="28" fillId="0" borderId="0" xfId="3" applyFont="1"/>
    <xf numFmtId="0" fontId="29" fillId="0" borderId="0" xfId="3" applyFont="1"/>
    <xf numFmtId="0" fontId="29" fillId="0" borderId="16" xfId="3" applyFont="1" applyBorder="1"/>
    <xf numFmtId="164" fontId="29" fillId="0" borderId="0" xfId="3" applyNumberFormat="1" applyFont="1"/>
    <xf numFmtId="0" fontId="27" fillId="0" borderId="0" xfId="2" applyFont="1"/>
    <xf numFmtId="0" fontId="30" fillId="0" borderId="0" xfId="2" applyFont="1" applyAlignment="1">
      <alignment vertical="center" wrapText="1" shrinkToFit="1"/>
    </xf>
    <xf numFmtId="0" fontId="28" fillId="0" borderId="0" xfId="2" applyFont="1" applyAlignment="1">
      <alignment vertical="center" wrapText="1" shrinkToFit="1"/>
    </xf>
    <xf numFmtId="15" fontId="29" fillId="0" borderId="0" xfId="0" applyNumberFormat="1" applyFont="1" applyAlignment="1">
      <alignment horizontal="left"/>
    </xf>
    <xf numFmtId="0" fontId="31" fillId="0" borderId="0" xfId="2" applyFont="1"/>
    <xf numFmtId="0" fontId="29" fillId="0" borderId="0" xfId="0" applyFont="1"/>
    <xf numFmtId="0" fontId="14" fillId="4" borderId="0" xfId="2" applyFont="1" applyFill="1"/>
    <xf numFmtId="0" fontId="15" fillId="4" borderId="0" xfId="3" applyFont="1" applyFill="1"/>
    <xf numFmtId="0" fontId="15" fillId="4" borderId="0" xfId="3" applyFont="1" applyFill="1" applyAlignment="1">
      <alignment horizontal="right"/>
    </xf>
    <xf numFmtId="0" fontId="17" fillId="4" borderId="0" xfId="3" applyFont="1" applyFill="1" applyAlignment="1">
      <alignment horizontal="right"/>
    </xf>
    <xf numFmtId="0" fontId="18" fillId="4" borderId="0" xfId="3" applyFont="1" applyFill="1" applyAlignment="1">
      <alignment horizontal="right"/>
    </xf>
    <xf numFmtId="0" fontId="0" fillId="4" borderId="0" xfId="0" applyFill="1"/>
    <xf numFmtId="0" fontId="18" fillId="4" borderId="0" xfId="3" applyFont="1" applyFill="1"/>
    <xf numFmtId="0" fontId="14" fillId="4" borderId="0" xfId="3" applyFont="1" applyFill="1" applyAlignment="1">
      <alignment horizontal="right"/>
    </xf>
    <xf numFmtId="0" fontId="15" fillId="4" borderId="0" xfId="3" applyFont="1" applyFill="1" applyAlignment="1">
      <alignment horizontal="center"/>
    </xf>
    <xf numFmtId="0" fontId="14" fillId="4" borderId="0" xfId="3" applyFont="1" applyFill="1"/>
    <xf numFmtId="0" fontId="14" fillId="4" borderId="0" xfId="2" applyFont="1" applyFill="1" applyAlignment="1">
      <alignment horizontal="right"/>
    </xf>
    <xf numFmtId="0" fontId="23" fillId="4" borderId="0" xfId="3" applyFont="1" applyFill="1" applyAlignment="1">
      <alignment horizontal="right"/>
    </xf>
    <xf numFmtId="0" fontId="15" fillId="4" borderId="0" xfId="3" applyFont="1" applyFill="1" applyAlignment="1">
      <alignment horizontal="left"/>
    </xf>
    <xf numFmtId="0" fontId="29" fillId="0" borderId="0" xfId="2" applyFont="1" applyAlignment="1">
      <alignment horizontal="left" vertical="center" wrapText="1" shrinkToFit="1"/>
    </xf>
    <xf numFmtId="0" fontId="28" fillId="0" borderId="0" xfId="2" applyFont="1" applyAlignment="1">
      <alignment horizontal="left" vertical="center" wrapText="1" shrinkToFit="1"/>
    </xf>
    <xf numFmtId="0" fontId="14" fillId="4" borderId="0" xfId="3" applyFont="1" applyFill="1" applyAlignment="1">
      <alignment horizontal="right"/>
    </xf>
    <xf numFmtId="0" fontId="28" fillId="2" borderId="0" xfId="2" applyFont="1" applyFill="1" applyAlignment="1">
      <alignment horizontal="left" vertical="center" wrapText="1"/>
    </xf>
    <xf numFmtId="0" fontId="18" fillId="4" borderId="0" xfId="3" applyFont="1" applyFill="1" applyAlignment="1">
      <alignment horizontal="right"/>
    </xf>
    <xf numFmtId="0" fontId="17" fillId="4" borderId="0" xfId="3" applyFont="1" applyFill="1" applyAlignment="1">
      <alignment horizontal="right"/>
    </xf>
    <xf numFmtId="0" fontId="23" fillId="4" borderId="0" xfId="3" applyFont="1" applyFill="1" applyAlignment="1">
      <alignment horizontal="right"/>
    </xf>
    <xf numFmtId="0" fontId="15" fillId="4" borderId="0" xfId="3" applyFont="1" applyFill="1" applyAlignment="1">
      <alignment horizontal="right"/>
    </xf>
    <xf numFmtId="0" fontId="15" fillId="4" borderId="0" xfId="3" applyFont="1" applyFill="1" applyAlignment="1">
      <alignment horizontal="right" wrapText="1"/>
    </xf>
    <xf numFmtId="2" fontId="11" fillId="3" borderId="2" xfId="3" applyNumberFormat="1" applyFont="1" applyFill="1" applyBorder="1" applyAlignment="1">
      <alignment horizontal="center" vertical="center"/>
    </xf>
    <xf numFmtId="0" fontId="11" fillId="3" borderId="6" xfId="3" applyFont="1" applyFill="1" applyBorder="1" applyAlignment="1">
      <alignment horizontal="center" vertical="center"/>
    </xf>
    <xf numFmtId="2" fontId="11" fillId="3" borderId="3" xfId="3" applyNumberFormat="1" applyFont="1" applyFill="1" applyBorder="1" applyAlignment="1">
      <alignment horizontal="center" vertical="center"/>
    </xf>
    <xf numFmtId="0" fontId="11" fillId="3" borderId="7" xfId="3" applyFont="1" applyFill="1" applyBorder="1" applyAlignment="1">
      <alignment horizontal="center" vertical="center"/>
    </xf>
    <xf numFmtId="17" fontId="12" fillId="3" borderId="4" xfId="3" applyNumberFormat="1" applyFont="1" applyFill="1" applyBorder="1" applyAlignment="1">
      <alignment horizontal="center" vertical="center" wrapText="1"/>
    </xf>
    <xf numFmtId="17" fontId="12" fillId="3" borderId="8" xfId="3" applyNumberFormat="1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/>
    </xf>
    <xf numFmtId="0" fontId="12" fillId="3" borderId="5" xfId="3" applyFont="1" applyFill="1" applyBorder="1" applyAlignment="1">
      <alignment horizontal="center"/>
    </xf>
  </cellXfs>
  <cellStyles count="7">
    <cellStyle name="Millares 3 2" xfId="5" xr:uid="{07B03A4C-8C50-48A1-A371-85172248936D}"/>
    <cellStyle name="Normal" xfId="0" builtinId="0"/>
    <cellStyle name="Normal 3 2" xfId="2" xr:uid="{7CE3F114-FDB5-4047-8412-7B35913ABDDB}"/>
    <cellStyle name="Normal 4 9 2" xfId="3" xr:uid="{3F5CE07B-8602-4375-BF51-611FD48699BC}"/>
    <cellStyle name="Porcentaje" xfId="1" builtinId="5"/>
    <cellStyle name="Porcentaje 2 2" xfId="6" xr:uid="{EF70A5F7-38A5-4AEA-A8A1-DBA7837825AB}"/>
    <cellStyle name="Porcentual 3 2" xfId="4" xr:uid="{24F815B7-92EF-4075-8487-5D36E02D5A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2</xdr:row>
      <xdr:rowOff>55661</xdr:rowOff>
    </xdr:from>
    <xdr:to>
      <xdr:col>2</xdr:col>
      <xdr:colOff>1752600</xdr:colOff>
      <xdr:row>6</xdr:row>
      <xdr:rowOff>191565</xdr:rowOff>
    </xdr:to>
    <xdr:pic>
      <xdr:nvPicPr>
        <xdr:cNvPr id="2" name="1 Imagen" descr="logo Sipen.png">
          <a:extLst>
            <a:ext uri="{FF2B5EF4-FFF2-40B4-BE49-F238E27FC236}">
              <a16:creationId xmlns:a16="http://schemas.microsoft.com/office/drawing/2014/main" id="{31777B7B-8216-4C68-9944-8730B7451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399" y="389036"/>
          <a:ext cx="3476626" cy="1126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638174</xdr:colOff>
      <xdr:row>7</xdr:row>
      <xdr:rowOff>9525</xdr:rowOff>
    </xdr:from>
    <xdr:to>
      <xdr:col>3</xdr:col>
      <xdr:colOff>0</xdr:colOff>
      <xdr:row>8</xdr:row>
      <xdr:rowOff>22412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84CC3634-498C-408E-B732-95D22379882A}"/>
            </a:ext>
          </a:extLst>
        </xdr:cNvPr>
        <xdr:cNvSpPr/>
      </xdr:nvSpPr>
      <xdr:spPr>
        <a:xfrm>
          <a:off x="638174" y="1562100"/>
          <a:ext cx="3238501" cy="251012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438150</xdr:colOff>
      <xdr:row>21</xdr:row>
      <xdr:rowOff>200025</xdr:rowOff>
    </xdr:from>
    <xdr:to>
      <xdr:col>3</xdr:col>
      <xdr:colOff>0</xdr:colOff>
      <xdr:row>23</xdr:row>
      <xdr:rowOff>38100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BC55C12B-D408-4ED7-A457-8F0114C14A76}"/>
            </a:ext>
          </a:extLst>
        </xdr:cNvPr>
        <xdr:cNvSpPr/>
      </xdr:nvSpPr>
      <xdr:spPr>
        <a:xfrm>
          <a:off x="438150" y="4724400"/>
          <a:ext cx="3438525" cy="285750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304800</xdr:colOff>
      <xdr:row>41</xdr:row>
      <xdr:rowOff>0</xdr:rowOff>
    </xdr:from>
    <xdr:to>
      <xdr:col>3</xdr:col>
      <xdr:colOff>0</xdr:colOff>
      <xdr:row>42</xdr:row>
      <xdr:rowOff>38100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F0E39F50-3FE0-402B-91EB-29E3646580C7}"/>
            </a:ext>
          </a:extLst>
        </xdr:cNvPr>
        <xdr:cNvSpPr/>
      </xdr:nvSpPr>
      <xdr:spPr>
        <a:xfrm>
          <a:off x="304800" y="8810625"/>
          <a:ext cx="3571875" cy="276225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561975</xdr:colOff>
      <xdr:row>64</xdr:row>
      <xdr:rowOff>171450</xdr:rowOff>
    </xdr:from>
    <xdr:to>
      <xdr:col>2</xdr:col>
      <xdr:colOff>1981201</xdr:colOff>
      <xdr:row>66</xdr:row>
      <xdr:rowOff>11206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99CE59F8-E53A-4E37-AF2C-149B53967457}"/>
            </a:ext>
          </a:extLst>
        </xdr:cNvPr>
        <xdr:cNvSpPr/>
      </xdr:nvSpPr>
      <xdr:spPr>
        <a:xfrm>
          <a:off x="561975" y="13906500"/>
          <a:ext cx="3295651" cy="277906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123825</xdr:colOff>
      <xdr:row>96</xdr:row>
      <xdr:rowOff>219075</xdr:rowOff>
    </xdr:from>
    <xdr:to>
      <xdr:col>3</xdr:col>
      <xdr:colOff>0</xdr:colOff>
      <xdr:row>98</xdr:row>
      <xdr:rowOff>28575</xdr:rowOff>
    </xdr:to>
    <xdr:sp macro="" textlink="">
      <xdr:nvSpPr>
        <xdr:cNvPr id="7" name="7 Rectángulo redondeado">
          <a:extLst>
            <a:ext uri="{FF2B5EF4-FFF2-40B4-BE49-F238E27FC236}">
              <a16:creationId xmlns:a16="http://schemas.microsoft.com/office/drawing/2014/main" id="{A029632A-512D-471A-BF6F-393E872FF674}"/>
            </a:ext>
          </a:extLst>
        </xdr:cNvPr>
        <xdr:cNvSpPr/>
      </xdr:nvSpPr>
      <xdr:spPr>
        <a:xfrm>
          <a:off x="123825" y="20802600"/>
          <a:ext cx="3752850" cy="276225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571500</xdr:colOff>
      <xdr:row>110</xdr:row>
      <xdr:rowOff>171450</xdr:rowOff>
    </xdr:from>
    <xdr:to>
      <xdr:col>3</xdr:col>
      <xdr:colOff>0</xdr:colOff>
      <xdr:row>112</xdr:row>
      <xdr:rowOff>0</xdr:rowOff>
    </xdr:to>
    <xdr:sp macro="" textlink="">
      <xdr:nvSpPr>
        <xdr:cNvPr id="8" name="8 Rectángulo redondeado">
          <a:extLst>
            <a:ext uri="{FF2B5EF4-FFF2-40B4-BE49-F238E27FC236}">
              <a16:creationId xmlns:a16="http://schemas.microsoft.com/office/drawing/2014/main" id="{77AFEA2B-A961-4FE5-9FC5-D6CC1109FEB0}"/>
            </a:ext>
          </a:extLst>
        </xdr:cNvPr>
        <xdr:cNvSpPr/>
      </xdr:nvSpPr>
      <xdr:spPr>
        <a:xfrm>
          <a:off x="571500" y="23783925"/>
          <a:ext cx="3305175" cy="323850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561975</xdr:colOff>
      <xdr:row>114</xdr:row>
      <xdr:rowOff>200025</xdr:rowOff>
    </xdr:from>
    <xdr:to>
      <xdr:col>3</xdr:col>
      <xdr:colOff>0</xdr:colOff>
      <xdr:row>116</xdr:row>
      <xdr:rowOff>38100</xdr:rowOff>
    </xdr:to>
    <xdr:sp macro="" textlink="">
      <xdr:nvSpPr>
        <xdr:cNvPr id="9" name="9 Rectángulo redondeado">
          <a:extLst>
            <a:ext uri="{FF2B5EF4-FFF2-40B4-BE49-F238E27FC236}">
              <a16:creationId xmlns:a16="http://schemas.microsoft.com/office/drawing/2014/main" id="{C2CBE091-165E-4E66-AFCC-B061E1DFFAA5}"/>
            </a:ext>
          </a:extLst>
        </xdr:cNvPr>
        <xdr:cNvSpPr/>
      </xdr:nvSpPr>
      <xdr:spPr>
        <a:xfrm>
          <a:off x="561975" y="24736425"/>
          <a:ext cx="3314700" cy="333375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371475</xdr:colOff>
      <xdr:row>118</xdr:row>
      <xdr:rowOff>190500</xdr:rowOff>
    </xdr:from>
    <xdr:to>
      <xdr:col>2</xdr:col>
      <xdr:colOff>1981200</xdr:colOff>
      <xdr:row>120</xdr:row>
      <xdr:rowOff>28575</xdr:rowOff>
    </xdr:to>
    <xdr:sp macro="" textlink="">
      <xdr:nvSpPr>
        <xdr:cNvPr id="10" name="10 Rectángulo redondeado">
          <a:extLst>
            <a:ext uri="{FF2B5EF4-FFF2-40B4-BE49-F238E27FC236}">
              <a16:creationId xmlns:a16="http://schemas.microsoft.com/office/drawing/2014/main" id="{587FEB98-C946-437E-889F-E7AE22C928AC}"/>
            </a:ext>
          </a:extLst>
        </xdr:cNvPr>
        <xdr:cNvSpPr/>
      </xdr:nvSpPr>
      <xdr:spPr>
        <a:xfrm>
          <a:off x="371475" y="25650825"/>
          <a:ext cx="3486150" cy="333375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257175</xdr:colOff>
      <xdr:row>80</xdr:row>
      <xdr:rowOff>219075</xdr:rowOff>
    </xdr:from>
    <xdr:to>
      <xdr:col>3</xdr:col>
      <xdr:colOff>0</xdr:colOff>
      <xdr:row>82</xdr:row>
      <xdr:rowOff>57150</xdr:rowOff>
    </xdr:to>
    <xdr:sp macro="" textlink="">
      <xdr:nvSpPr>
        <xdr:cNvPr id="11" name="6 Rectángulo redondeado">
          <a:extLst>
            <a:ext uri="{FF2B5EF4-FFF2-40B4-BE49-F238E27FC236}">
              <a16:creationId xmlns:a16="http://schemas.microsoft.com/office/drawing/2014/main" id="{6C1EF388-D689-49EE-9A39-5C9C903EC344}"/>
            </a:ext>
          </a:extLst>
        </xdr:cNvPr>
        <xdr:cNvSpPr/>
      </xdr:nvSpPr>
      <xdr:spPr>
        <a:xfrm>
          <a:off x="257175" y="17354550"/>
          <a:ext cx="3619500" cy="333375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c/Documents%20and%20Settings/amadera/Configuraci&#243;n%20local/Archivos%20temporales%20de%20Internet/OLK11B/2005_12_31%20Datos%20Estadisticos%20Control%20de%20Inversione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/2AN&#193;LISIS%20Y%20ESTADISTICAS/Resumen%20Estad&#237;stico/Datos/1.%20Datos%202022/DATOS%20RESUMEN%20ESTADISTIC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.1"/>
      <sheetName val="7.7.3 (T-1)"/>
      <sheetName val="7.7.3 (T-3)"/>
      <sheetName val="7.7.3 (T-4)"/>
      <sheetName val="7.7.3 (T-5)"/>
      <sheetName val="7.7.4"/>
      <sheetName val="7.7.5"/>
      <sheetName val="7.7.6"/>
      <sheetName val="7.7.7"/>
      <sheetName val="31 DIC 05 (2)"/>
      <sheetName val="31 DIC 05"/>
      <sheetName val="30 NOV 05 (2)"/>
      <sheetName val="30 NOV 05"/>
      <sheetName val="31 OCT 05 (2)"/>
      <sheetName val="31 OCT 05"/>
      <sheetName val="30 SEPT 05 (2)"/>
      <sheetName val="30 SEPT 05"/>
      <sheetName val="31 AGOSTO 05 (2)"/>
      <sheetName val="31 AGOSTO 05"/>
      <sheetName val="31 JULIO 05"/>
      <sheetName val="30 JUNIO 05"/>
      <sheetName val="31 MAYO 05"/>
      <sheetName val="30 ABRIL 05"/>
      <sheetName val="31 MARZO 05"/>
      <sheetName val="28 FEBRERO 05"/>
      <sheetName val="31 ENERO 05"/>
      <sheetName val="Moneda"/>
      <sheetName val="Valor Cuota2003-2004"/>
      <sheetName val="8.1-8.2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>
        <row r="2">
          <cell r="A2" t="str">
            <v>Composición Cartera de Inversiones</v>
          </cell>
        </row>
        <row r="3">
          <cell r="A3" t="str">
            <v>de los Fondos de Pensiones por Emisor</v>
          </cell>
        </row>
        <row r="4">
          <cell r="A4" t="str">
            <v>Al 30 de diciembre del 2005</v>
          </cell>
        </row>
        <row r="6">
          <cell r="A6" t="str">
            <v>Sub-Sector Económico / Emisor</v>
          </cell>
          <cell r="B6" t="str">
            <v>BBVA Crecer</v>
          </cell>
          <cell r="D6" t="str">
            <v>Caribalico</v>
          </cell>
          <cell r="F6" t="str">
            <v>León</v>
          </cell>
          <cell r="H6" t="str">
            <v>Popular</v>
          </cell>
          <cell r="J6" t="str">
            <v>Reservas</v>
          </cell>
          <cell r="L6" t="str">
            <v>Romana</v>
          </cell>
          <cell r="N6" t="str">
            <v>Siembra</v>
          </cell>
          <cell r="Q6" t="str">
            <v>Sub-Total Fondos CCI</v>
          </cell>
          <cell r="T6" t="str">
            <v>Fondo de Reparto -
 Banco Central</v>
          </cell>
          <cell r="V6" t="str">
            <v>Fondo de Reparto -              Banco de Reservas</v>
          </cell>
          <cell r="X6" t="str">
            <v>Fondo de                 Solidaridad Social</v>
          </cell>
          <cell r="AA6" t="str">
            <v>León T-3</v>
          </cell>
          <cell r="AC6" t="str">
            <v>Popular T-3</v>
          </cell>
          <cell r="AE6" t="str">
            <v>Romana T-3</v>
          </cell>
          <cell r="AG6" t="str">
            <v>Siembra T-3</v>
          </cell>
          <cell r="AI6" t="str">
            <v>Fondos Complementarios</v>
          </cell>
          <cell r="AL6" t="str">
            <v>TOTAL CCI + BRRD + FSS</v>
          </cell>
          <cell r="AO6" t="str">
            <v>TOTAL GENERAL</v>
          </cell>
        </row>
        <row r="7">
          <cell r="B7" t="str">
            <v>RD$</v>
          </cell>
          <cell r="C7" t="str">
            <v>%</v>
          </cell>
          <cell r="D7" t="str">
            <v>RD$</v>
          </cell>
          <cell r="E7" t="str">
            <v>%</v>
          </cell>
          <cell r="F7" t="str">
            <v>RD$</v>
          </cell>
          <cell r="G7" t="str">
            <v>%</v>
          </cell>
          <cell r="H7" t="str">
            <v>RD$</v>
          </cell>
          <cell r="I7" t="str">
            <v>%</v>
          </cell>
          <cell r="J7" t="str">
            <v>RD$</v>
          </cell>
          <cell r="K7" t="str">
            <v>%</v>
          </cell>
          <cell r="L7" t="str">
            <v>RD$</v>
          </cell>
          <cell r="M7" t="str">
            <v>%</v>
          </cell>
          <cell r="N7" t="str">
            <v>RD$</v>
          </cell>
          <cell r="O7" t="str">
            <v>%</v>
          </cell>
          <cell r="Q7" t="str">
            <v>RD$</v>
          </cell>
          <cell r="R7" t="str">
            <v>%</v>
          </cell>
          <cell r="T7" t="str">
            <v>RD$</v>
          </cell>
          <cell r="U7" t="str">
            <v>%</v>
          </cell>
          <cell r="V7" t="str">
            <v>RD$</v>
          </cell>
          <cell r="W7" t="str">
            <v>%</v>
          </cell>
          <cell r="AA7" t="str">
            <v>RD$</v>
          </cell>
          <cell r="AB7" t="str">
            <v>%</v>
          </cell>
          <cell r="AC7" t="str">
            <v>RD$</v>
          </cell>
          <cell r="AD7" t="str">
            <v>%</v>
          </cell>
          <cell r="AE7" t="str">
            <v>RD$</v>
          </cell>
          <cell r="AF7" t="str">
            <v>%</v>
          </cell>
          <cell r="AG7" t="str">
            <v>RD$</v>
          </cell>
          <cell r="AH7" t="str">
            <v>%</v>
          </cell>
          <cell r="AI7" t="str">
            <v>RD$</v>
          </cell>
          <cell r="AJ7" t="str">
            <v>%</v>
          </cell>
          <cell r="AL7" t="str">
            <v>RD$</v>
          </cell>
          <cell r="AM7" t="str">
            <v>%</v>
          </cell>
          <cell r="AO7" t="str">
            <v>RD$</v>
          </cell>
          <cell r="AP7" t="str">
            <v>%</v>
          </cell>
        </row>
        <row r="8">
          <cell r="A8" t="str">
            <v>Banco Central de la Republica Dominicana</v>
          </cell>
          <cell r="C8">
            <v>0</v>
          </cell>
          <cell r="E8">
            <v>0</v>
          </cell>
          <cell r="G8">
            <v>0</v>
          </cell>
          <cell r="I8">
            <v>0</v>
          </cell>
          <cell r="K8">
            <v>0</v>
          </cell>
          <cell r="M8">
            <v>0</v>
          </cell>
          <cell r="O8">
            <v>0</v>
          </cell>
          <cell r="Q8">
            <v>0</v>
          </cell>
          <cell r="R8">
            <v>0</v>
          </cell>
          <cell r="T8">
            <v>4826121601.3500004</v>
          </cell>
          <cell r="U8">
            <v>0.7206989332031517</v>
          </cell>
          <cell r="W8">
            <v>0</v>
          </cell>
          <cell r="X8" t="str">
            <v>RD$</v>
          </cell>
          <cell r="Y8" t="str">
            <v>%</v>
          </cell>
          <cell r="AB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  <cell r="AL8">
            <v>0</v>
          </cell>
          <cell r="AM8">
            <v>0</v>
          </cell>
          <cell r="AO8">
            <v>4826121601.3500004</v>
          </cell>
          <cell r="AP8">
            <v>0.20978448735781141</v>
          </cell>
        </row>
        <row r="9">
          <cell r="Y9">
            <v>0</v>
          </cell>
        </row>
        <row r="10">
          <cell r="A10" t="str">
            <v>Bancos Múltiples</v>
          </cell>
          <cell r="B10">
            <v>1349063641.55</v>
          </cell>
          <cell r="C10">
            <v>0.45378942057814325</v>
          </cell>
          <cell r="D10">
            <v>68217626.650000006</v>
          </cell>
          <cell r="E10">
            <v>0.26899289512651497</v>
          </cell>
          <cell r="F10">
            <v>124927816.73999999</v>
          </cell>
          <cell r="G10">
            <v>0.34726608836448641</v>
          </cell>
          <cell r="H10">
            <v>2586313391.0999999</v>
          </cell>
          <cell r="I10">
            <v>0.54317025409501396</v>
          </cell>
          <cell r="J10">
            <v>729768409.72000003</v>
          </cell>
          <cell r="K10">
            <v>0.399008177499867</v>
          </cell>
          <cell r="L10">
            <v>150307961.51000002</v>
          </cell>
          <cell r="M10">
            <v>0.69565853700323099</v>
          </cell>
          <cell r="N10">
            <v>1061396233.7900001</v>
          </cell>
          <cell r="O10">
            <v>0.43287825412781256</v>
          </cell>
          <cell r="Q10">
            <v>6069995081.0600004</v>
          </cell>
          <cell r="R10">
            <v>0.47256722210415697</v>
          </cell>
          <cell r="T10">
            <v>1184751820.3899999</v>
          </cell>
          <cell r="U10">
            <v>0.17692247390258872</v>
          </cell>
          <cell r="V10">
            <v>679798648.63999999</v>
          </cell>
          <cell r="W10">
            <v>0.40571293289109112</v>
          </cell>
          <cell r="AA10">
            <v>171479773.22</v>
          </cell>
          <cell r="AB10">
            <v>0.47904811569565098</v>
          </cell>
          <cell r="AC10">
            <v>92416010.239999995</v>
          </cell>
          <cell r="AD10">
            <v>1</v>
          </cell>
          <cell r="AE10">
            <v>138448735</v>
          </cell>
          <cell r="AF10">
            <v>0.78356879658187584</v>
          </cell>
          <cell r="AG10">
            <v>9876761.6699999999</v>
          </cell>
          <cell r="AH10">
            <v>0.11780992520662209</v>
          </cell>
          <cell r="AI10">
            <v>396083729.13</v>
          </cell>
          <cell r="AJ10">
            <v>0.57009805151022253</v>
          </cell>
          <cell r="AL10">
            <v>7156133388.3899994</v>
          </cell>
          <cell r="AM10">
            <v>0.45831724259709561</v>
          </cell>
          <cell r="AO10">
            <v>8736968937.9099998</v>
          </cell>
          <cell r="AP10">
            <v>0.37978333351315963</v>
          </cell>
        </row>
        <row r="11">
          <cell r="A11" t="str">
            <v>Banco BDI</v>
          </cell>
          <cell r="C11">
            <v>0</v>
          </cell>
          <cell r="E11">
            <v>0</v>
          </cell>
          <cell r="F11">
            <v>22993113.699999999</v>
          </cell>
          <cell r="G11">
            <v>6.391473782445678E-2</v>
          </cell>
          <cell r="I11">
            <v>0</v>
          </cell>
          <cell r="J11">
            <v>98959439.329999998</v>
          </cell>
          <cell r="K11">
            <v>5.4107063292342203E-2</v>
          </cell>
          <cell r="M11">
            <v>0</v>
          </cell>
          <cell r="N11">
            <v>24314122.710000001</v>
          </cell>
          <cell r="O11">
            <v>9.9162354776516082E-3</v>
          </cell>
          <cell r="Q11">
            <v>146266675.74000001</v>
          </cell>
          <cell r="R11">
            <v>1.1387296977642816E-2</v>
          </cell>
          <cell r="U11">
            <v>0</v>
          </cell>
          <cell r="V11">
            <v>166201650.94999999</v>
          </cell>
          <cell r="W11">
            <v>9.919136996398295E-2</v>
          </cell>
          <cell r="X11">
            <v>406339658.69</v>
          </cell>
          <cell r="Y11">
            <v>0.371547426089752</v>
          </cell>
          <cell r="AA11">
            <v>173553.86</v>
          </cell>
          <cell r="AB11">
            <v>4.8484231139051892E-4</v>
          </cell>
          <cell r="AD11">
            <v>0</v>
          </cell>
          <cell r="AF11">
            <v>0</v>
          </cell>
          <cell r="AG11">
            <v>242523.48</v>
          </cell>
          <cell r="AH11">
            <v>2.8928179087720873E-3</v>
          </cell>
          <cell r="AI11">
            <v>416077.33999999997</v>
          </cell>
          <cell r="AJ11">
            <v>5.9887559969347426E-4</v>
          </cell>
          <cell r="AL11">
            <v>328233591.52999997</v>
          </cell>
          <cell r="AM11">
            <v>2.1021843282272322E-2</v>
          </cell>
          <cell r="AO11">
            <v>328649668.86999995</v>
          </cell>
          <cell r="AP11">
            <v>1.4285923148915563E-2</v>
          </cell>
        </row>
        <row r="12">
          <cell r="A12" t="str">
            <v>Banco BHD</v>
          </cell>
          <cell r="B12">
            <v>88547317.359999999</v>
          </cell>
          <cell r="C12">
            <v>2.9784981672455899E-2</v>
          </cell>
          <cell r="E12">
            <v>0</v>
          </cell>
          <cell r="G12">
            <v>0</v>
          </cell>
          <cell r="H12">
            <v>310647216.66000003</v>
          </cell>
          <cell r="I12">
            <v>6.5241253510795794E-2</v>
          </cell>
          <cell r="K12">
            <v>0</v>
          </cell>
          <cell r="L12">
            <v>15406625.93</v>
          </cell>
          <cell r="M12">
            <v>7.1305277158634009E-2</v>
          </cell>
          <cell r="O12">
            <v>0</v>
          </cell>
          <cell r="Q12">
            <v>414601159.95000005</v>
          </cell>
          <cell r="R12">
            <v>3.2277936937721234E-2</v>
          </cell>
          <cell r="T12">
            <v>95651245.519999996</v>
          </cell>
          <cell r="U12">
            <v>1.4283881820659781E-2</v>
          </cell>
          <cell r="W12">
            <v>0</v>
          </cell>
          <cell r="X12">
            <v>15765264.84</v>
          </cell>
          <cell r="Y12">
            <v>1.4415387343212875E-2</v>
          </cell>
          <cell r="AA12">
            <v>24795623.800000001</v>
          </cell>
          <cell r="AB12">
            <v>6.9269375832734362E-2</v>
          </cell>
          <cell r="AD12">
            <v>0</v>
          </cell>
          <cell r="AF12">
            <v>0</v>
          </cell>
          <cell r="AH12">
            <v>0</v>
          </cell>
          <cell r="AI12">
            <v>24795623.800000001</v>
          </cell>
          <cell r="AJ12">
            <v>3.5689264099310919E-2</v>
          </cell>
          <cell r="AL12">
            <v>414601159.95000005</v>
          </cell>
          <cell r="AM12">
            <v>2.6553286543557878E-2</v>
          </cell>
          <cell r="AO12">
            <v>535048029.27000004</v>
          </cell>
          <cell r="AP12">
            <v>2.325775970933187E-2</v>
          </cell>
        </row>
        <row r="13">
          <cell r="A13" t="str">
            <v>Banco Caribe Internacional</v>
          </cell>
          <cell r="B13">
            <v>27591707.43</v>
          </cell>
          <cell r="C13">
            <v>9.2811225073382072E-3</v>
          </cell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N13">
            <v>35508834.759999998</v>
          </cell>
          <cell r="O13">
            <v>1.4481870113798589E-2</v>
          </cell>
          <cell r="Q13">
            <v>63100542.189999998</v>
          </cell>
          <cell r="R13">
            <v>4.9125654201991774E-3</v>
          </cell>
          <cell r="U13">
            <v>0</v>
          </cell>
          <cell r="W13">
            <v>0</v>
          </cell>
          <cell r="Y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J13">
            <v>0</v>
          </cell>
          <cell r="AL13">
            <v>63100542.189999998</v>
          </cell>
          <cell r="AM13">
            <v>4.0412978536456525E-3</v>
          </cell>
          <cell r="AO13">
            <v>63100542.189999998</v>
          </cell>
          <cell r="AP13">
            <v>2.7428888015640137E-3</v>
          </cell>
        </row>
        <row r="14">
          <cell r="A14" t="str">
            <v>Banco de Reservas</v>
          </cell>
          <cell r="B14">
            <v>526002453.79000002</v>
          </cell>
          <cell r="C14">
            <v>0.17693334945547787</v>
          </cell>
          <cell r="E14">
            <v>0</v>
          </cell>
          <cell r="F14">
            <v>35739799.43</v>
          </cell>
          <cell r="G14">
            <v>9.9347132374991043E-2</v>
          </cell>
          <cell r="H14">
            <v>949865283.0999999</v>
          </cell>
          <cell r="I14">
            <v>0.19948803147866875</v>
          </cell>
          <cell r="J14">
            <v>53377278.579999998</v>
          </cell>
          <cell r="K14">
            <v>2.9184560968157233E-2</v>
          </cell>
          <cell r="L14">
            <v>35137773.100000001</v>
          </cell>
          <cell r="M14">
            <v>0.16262539643764135</v>
          </cell>
          <cell r="N14">
            <v>220416452.03999999</v>
          </cell>
          <cell r="O14">
            <v>8.9894316469752739E-2</v>
          </cell>
          <cell r="Q14">
            <v>1820539040.0399997</v>
          </cell>
          <cell r="R14">
            <v>0.14173439440969576</v>
          </cell>
          <cell r="T14">
            <v>651636421.36000001</v>
          </cell>
          <cell r="U14">
            <v>9.731078337916349E-2</v>
          </cell>
          <cell r="V14">
            <v>63893223.670000002</v>
          </cell>
          <cell r="W14">
            <v>3.8132331123167364E-2</v>
          </cell>
          <cell r="Y14">
            <v>0</v>
          </cell>
          <cell r="AA14">
            <v>44137065.109999999</v>
          </cell>
          <cell r="AB14">
            <v>0.12330187681176454</v>
          </cell>
          <cell r="AD14">
            <v>0</v>
          </cell>
          <cell r="AE14">
            <v>37090455</v>
          </cell>
          <cell r="AF14">
            <v>0.2099183007271552</v>
          </cell>
          <cell r="AG14">
            <v>4168114.35</v>
          </cell>
          <cell r="AH14">
            <v>4.9717230832618461E-2</v>
          </cell>
          <cell r="AI14">
            <v>85395634.459999993</v>
          </cell>
          <cell r="AJ14">
            <v>0.12291311465901318</v>
          </cell>
          <cell r="AL14">
            <v>1909646113.5299997</v>
          </cell>
          <cell r="AM14">
            <v>0.12230400044097546</v>
          </cell>
          <cell r="AO14">
            <v>2646678169.3499999</v>
          </cell>
          <cell r="AP14">
            <v>0.11504725094429587</v>
          </cell>
        </row>
        <row r="15">
          <cell r="A15" t="str">
            <v>Banco Dominicano del Progreso</v>
          </cell>
          <cell r="B15">
            <v>112835111.51000001</v>
          </cell>
          <cell r="C15">
            <v>3.7954754909978308E-2</v>
          </cell>
          <cell r="D15">
            <v>50475886.539999999</v>
          </cell>
          <cell r="E15">
            <v>0.19903440681298004</v>
          </cell>
          <cell r="F15">
            <v>9177341.5399999991</v>
          </cell>
          <cell r="G15">
            <v>2.5510567472842811E-2</v>
          </cell>
          <cell r="H15">
            <v>461886666.67000002</v>
          </cell>
          <cell r="I15">
            <v>9.7004136838783631E-2</v>
          </cell>
          <cell r="J15">
            <v>297949911.81</v>
          </cell>
          <cell r="K15">
            <v>0.16290709451669494</v>
          </cell>
          <cell r="L15">
            <v>40727323.68</v>
          </cell>
          <cell r="M15">
            <v>0.18849507453004008</v>
          </cell>
          <cell r="N15">
            <v>222013575.11000001</v>
          </cell>
          <cell r="O15">
            <v>9.0545684756316344E-2</v>
          </cell>
          <cell r="Q15">
            <v>1195065816.8599999</v>
          </cell>
          <cell r="R15">
            <v>9.3039438379008299E-2</v>
          </cell>
          <cell r="U15">
            <v>0</v>
          </cell>
          <cell r="V15">
            <v>296672223.81</v>
          </cell>
          <cell r="W15">
            <v>0.17705795424877074</v>
          </cell>
          <cell r="X15">
            <v>25213849.82</v>
          </cell>
          <cell r="Y15">
            <v>2.3054951201752105E-2</v>
          </cell>
          <cell r="AB15">
            <v>0</v>
          </cell>
          <cell r="AD15">
            <v>0</v>
          </cell>
          <cell r="AE15">
            <v>12261785</v>
          </cell>
          <cell r="AF15">
            <v>6.9397182403982932E-2</v>
          </cell>
          <cell r="AG15">
            <v>414938.34</v>
          </cell>
          <cell r="AH15">
            <v>4.9493808227894526E-3</v>
          </cell>
          <cell r="AI15">
            <v>12676723.34</v>
          </cell>
          <cell r="AJ15">
            <v>1.8246079664878557E-2</v>
          </cell>
          <cell r="AL15">
            <v>1673904116.9699998</v>
          </cell>
          <cell r="AM15">
            <v>0.10720581599363088</v>
          </cell>
          <cell r="AO15">
            <v>1686580840.3099997</v>
          </cell>
          <cell r="AP15">
            <v>7.3313216325292599E-2</v>
          </cell>
        </row>
        <row r="16">
          <cell r="A16" t="str">
            <v>Banco León</v>
          </cell>
          <cell r="B16">
            <v>317670638.44999999</v>
          </cell>
          <cell r="C16">
            <v>0.10685602259007401</v>
          </cell>
          <cell r="D16">
            <v>17741740.109999999</v>
          </cell>
          <cell r="E16">
            <v>6.9958488313534933E-2</v>
          </cell>
          <cell r="F16">
            <v>17931734.280000001</v>
          </cell>
          <cell r="G16">
            <v>4.98454498245718E-2</v>
          </cell>
          <cell r="H16">
            <v>306332202.77999997</v>
          </cell>
          <cell r="I16">
            <v>6.4335026448874941E-2</v>
          </cell>
          <cell r="K16">
            <v>0</v>
          </cell>
          <cell r="L16">
            <v>11843328.359999999</v>
          </cell>
          <cell r="M16">
            <v>5.4813546783537073E-2</v>
          </cell>
          <cell r="O16">
            <v>0</v>
          </cell>
          <cell r="Q16">
            <v>671519643.98000002</v>
          </cell>
          <cell r="R16">
            <v>5.2279807233152564E-2</v>
          </cell>
          <cell r="T16">
            <v>107809878</v>
          </cell>
          <cell r="U16">
            <v>1.609956616957756E-2</v>
          </cell>
          <cell r="W16">
            <v>0</v>
          </cell>
          <cell r="X16">
            <v>182166076.30000001</v>
          </cell>
          <cell r="Y16">
            <v>0.16656837530537616</v>
          </cell>
          <cell r="AA16">
            <v>17109058.23</v>
          </cell>
          <cell r="AB16">
            <v>4.779608669002338E-2</v>
          </cell>
          <cell r="AD16">
            <v>0</v>
          </cell>
          <cell r="AF16">
            <v>0</v>
          </cell>
          <cell r="AG16">
            <v>185486.82</v>
          </cell>
          <cell r="AH16">
            <v>2.2124851364378599E-3</v>
          </cell>
          <cell r="AI16">
            <v>17294545.050000001</v>
          </cell>
          <cell r="AJ16">
            <v>2.4892682303353883E-2</v>
          </cell>
          <cell r="AL16">
            <v>671519643.98000002</v>
          </cell>
          <cell r="AM16">
            <v>4.3007727060819838E-2</v>
          </cell>
          <cell r="AO16">
            <v>796624067.02999997</v>
          </cell>
          <cell r="AP16">
            <v>3.4628089659414177E-2</v>
          </cell>
        </row>
        <row r="17">
          <cell r="A17" t="str">
            <v>Banco Popular</v>
          </cell>
          <cell r="B17">
            <v>39268526.75</v>
          </cell>
          <cell r="C17">
            <v>1.3208896490877205E-2</v>
          </cell>
          <cell r="E17">
            <v>0</v>
          </cell>
          <cell r="F17">
            <v>10351067.300000001</v>
          </cell>
          <cell r="G17">
            <v>2.8773212767734362E-2</v>
          </cell>
          <cell r="H17">
            <v>6775004.3300000001</v>
          </cell>
          <cell r="I17">
            <v>1.4228673277122714E-3</v>
          </cell>
          <cell r="J17">
            <v>49604356.619999997</v>
          </cell>
          <cell r="K17">
            <v>2.7121678147994554E-2</v>
          </cell>
          <cell r="L17">
            <v>36677209.200000003</v>
          </cell>
          <cell r="M17">
            <v>0.1697502476722495</v>
          </cell>
          <cell r="N17">
            <v>72351006.769999996</v>
          </cell>
          <cell r="O17">
            <v>2.9507526499461579E-2</v>
          </cell>
          <cell r="Q17">
            <v>215027170.96999997</v>
          </cell>
          <cell r="R17">
            <v>1.6740506624012549E-2</v>
          </cell>
          <cell r="T17">
            <v>182080479.34999999</v>
          </cell>
          <cell r="U17">
            <v>2.7190613512091399E-2</v>
          </cell>
          <cell r="V17">
            <v>6224489.5999999996</v>
          </cell>
          <cell r="W17">
            <v>3.7148587106171837E-3</v>
          </cell>
          <cell r="Y17">
            <v>0</v>
          </cell>
          <cell r="AB17">
            <v>0</v>
          </cell>
          <cell r="AC17">
            <v>92416010.239999995</v>
          </cell>
          <cell r="AD17">
            <v>1</v>
          </cell>
          <cell r="AF17">
            <v>0</v>
          </cell>
          <cell r="AH17">
            <v>0</v>
          </cell>
          <cell r="AI17">
            <v>92416010.239999995</v>
          </cell>
          <cell r="AJ17">
            <v>0.1330178027809884</v>
          </cell>
          <cell r="AL17">
            <v>222791432.07999995</v>
          </cell>
          <cell r="AM17">
            <v>1.4268760695660593E-2</v>
          </cell>
          <cell r="AO17">
            <v>497287921.66999996</v>
          </cell>
          <cell r="AP17">
            <v>2.1616382746673914E-2</v>
          </cell>
        </row>
        <row r="18">
          <cell r="A18" t="str">
            <v>Banco Santa Cruz</v>
          </cell>
          <cell r="B18">
            <v>71375007.049999997</v>
          </cell>
          <cell r="C18">
            <v>2.4008669491505194E-2</v>
          </cell>
          <cell r="E18">
            <v>0</v>
          </cell>
          <cell r="F18">
            <v>10051530.039999999</v>
          </cell>
          <cell r="G18">
            <v>2.7940578889115466E-2</v>
          </cell>
          <cell r="H18">
            <v>74494820.760000005</v>
          </cell>
          <cell r="I18">
            <v>1.5645192442731007E-2</v>
          </cell>
          <cell r="J18">
            <v>84432034.739999995</v>
          </cell>
          <cell r="K18">
            <v>4.6164059522854371E-2</v>
          </cell>
          <cell r="M18">
            <v>0</v>
          </cell>
          <cell r="N18">
            <v>236181626.75</v>
          </cell>
          <cell r="O18">
            <v>9.6323961768301034E-2</v>
          </cell>
          <cell r="Q18">
            <v>476535019.34000003</v>
          </cell>
          <cell r="R18">
            <v>3.7099672622062305E-2</v>
          </cell>
          <cell r="U18">
            <v>0</v>
          </cell>
          <cell r="V18">
            <v>19868311.469999999</v>
          </cell>
          <cell r="W18">
            <v>1.185767423076501E-2</v>
          </cell>
          <cell r="X18">
            <v>1539771.51</v>
          </cell>
          <cell r="Y18">
            <v>1.4079308506366821E-3</v>
          </cell>
          <cell r="AA18">
            <v>26543974.949999999</v>
          </cell>
          <cell r="AB18">
            <v>7.4153592252284295E-2</v>
          </cell>
          <cell r="AD18">
            <v>0</v>
          </cell>
          <cell r="AF18">
            <v>0</v>
          </cell>
          <cell r="AH18">
            <v>0</v>
          </cell>
          <cell r="AI18">
            <v>26543974.949999999</v>
          </cell>
          <cell r="AJ18">
            <v>3.820573097402951E-2</v>
          </cell>
          <cell r="AL18">
            <v>549547903.01000011</v>
          </cell>
          <cell r="AM18">
            <v>3.5196001235972628E-2</v>
          </cell>
          <cell r="AO18">
            <v>576091877.96000016</v>
          </cell>
          <cell r="AP18">
            <v>2.5041876121610976E-2</v>
          </cell>
        </row>
        <row r="19">
          <cell r="A19" t="str">
            <v>Banco Vimenca</v>
          </cell>
          <cell r="C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N19">
            <v>14725029.130000001</v>
          </cell>
          <cell r="O19">
            <v>6.0054338793110165E-3</v>
          </cell>
          <cell r="Q19">
            <v>14725029.130000001</v>
          </cell>
          <cell r="R19">
            <v>1.1463874382830177E-3</v>
          </cell>
          <cell r="U19">
            <v>0</v>
          </cell>
          <cell r="W19">
            <v>0</v>
          </cell>
          <cell r="X19">
            <v>53144572.200000003</v>
          </cell>
          <cell r="Y19">
            <v>4.8594146766794362E-2</v>
          </cell>
          <cell r="AB19">
            <v>0</v>
          </cell>
          <cell r="AD19">
            <v>0</v>
          </cell>
          <cell r="AF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14725029.130000001</v>
          </cell>
          <cell r="AM19">
            <v>9.4307000467215346E-4</v>
          </cell>
          <cell r="AO19">
            <v>14725029.130000001</v>
          </cell>
          <cell r="AP19">
            <v>6.4007560159731324E-4</v>
          </cell>
        </row>
        <row r="20">
          <cell r="A20" t="str">
            <v>Citibank N A</v>
          </cell>
          <cell r="C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R20">
            <v>0</v>
          </cell>
          <cell r="U20">
            <v>0</v>
          </cell>
          <cell r="W20">
            <v>0</v>
          </cell>
          <cell r="Y20">
            <v>0</v>
          </cell>
          <cell r="AB20">
            <v>0</v>
          </cell>
          <cell r="AD20">
            <v>0</v>
          </cell>
          <cell r="AE20">
            <v>16137551</v>
          </cell>
          <cell r="AF20">
            <v>9.1332589039897299E-2</v>
          </cell>
          <cell r="AH20">
            <v>0</v>
          </cell>
          <cell r="AJ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</row>
        <row r="21">
          <cell r="A21" t="str">
            <v>Republic Bank</v>
          </cell>
          <cell r="B21">
            <v>165772879.21000001</v>
          </cell>
          <cell r="C21">
            <v>5.5761623460436539E-2</v>
          </cell>
          <cell r="E21">
            <v>0</v>
          </cell>
          <cell r="F21">
            <v>18683230.449999999</v>
          </cell>
          <cell r="G21">
            <v>5.193440921077417E-2</v>
          </cell>
          <cell r="H21">
            <v>90709393.390000001</v>
          </cell>
          <cell r="I21">
            <v>1.9050531318439833E-2</v>
          </cell>
          <cell r="J21">
            <v>122566784.17</v>
          </cell>
          <cell r="K21">
            <v>6.7014615215332959E-2</v>
          </cell>
          <cell r="M21">
            <v>0</v>
          </cell>
          <cell r="N21">
            <v>210065125.44</v>
          </cell>
          <cell r="O21">
            <v>8.5672646895408516E-2</v>
          </cell>
          <cell r="Q21">
            <v>607797412.66000009</v>
          </cell>
          <cell r="R21">
            <v>4.7318841459863627E-2</v>
          </cell>
          <cell r="T21">
            <v>108940940.31</v>
          </cell>
          <cell r="U21">
            <v>1.6268471030983302E-2</v>
          </cell>
          <cell r="V21">
            <v>126938749.14</v>
          </cell>
          <cell r="W21">
            <v>7.5758744613787871E-2</v>
          </cell>
          <cell r="Y21">
            <v>0</v>
          </cell>
          <cell r="AA21">
            <v>28051822.170000002</v>
          </cell>
          <cell r="AB21">
            <v>7.8365933777667651E-2</v>
          </cell>
          <cell r="AD21">
            <v>0</v>
          </cell>
          <cell r="AF21">
            <v>0</v>
          </cell>
          <cell r="AG21">
            <v>4031729.26</v>
          </cell>
          <cell r="AH21">
            <v>4.8090430694167977E-2</v>
          </cell>
          <cell r="AI21">
            <v>32083551.43</v>
          </cell>
          <cell r="AJ21">
            <v>4.6179049555877455E-2</v>
          </cell>
          <cell r="AL21">
            <v>852856731.82000005</v>
          </cell>
          <cell r="AM21">
            <v>5.4621528756334956E-2</v>
          </cell>
          <cell r="AO21">
            <v>993881223.56000006</v>
          </cell>
          <cell r="AP21">
            <v>4.3202571381700264E-2</v>
          </cell>
        </row>
        <row r="22">
          <cell r="A22" t="str">
            <v>The Bank of Nova Scotia</v>
          </cell>
          <cell r="C22">
            <v>0</v>
          </cell>
          <cell r="E22">
            <v>0</v>
          </cell>
          <cell r="G22">
            <v>0</v>
          </cell>
          <cell r="H22">
            <v>385602803.41000003</v>
          </cell>
          <cell r="I22">
            <v>8.0983214729007713E-2</v>
          </cell>
          <cell r="J22">
            <v>22878604.469999999</v>
          </cell>
          <cell r="K22">
            <v>1.2509105836490729E-2</v>
          </cell>
          <cell r="L22">
            <v>10515701.24</v>
          </cell>
          <cell r="M22">
            <v>4.8668994421129E-2</v>
          </cell>
          <cell r="N22">
            <v>25820461.079999998</v>
          </cell>
          <cell r="O22">
            <v>1.0530578267811109E-2</v>
          </cell>
          <cell r="Q22">
            <v>444817570.19999999</v>
          </cell>
          <cell r="R22">
            <v>3.4630374602515598E-2</v>
          </cell>
          <cell r="T22">
            <v>38632855.850000001</v>
          </cell>
          <cell r="U22">
            <v>5.7691579901131742E-3</v>
          </cell>
          <cell r="W22">
            <v>0</v>
          </cell>
          <cell r="X22">
            <v>118120570.02</v>
          </cell>
          <cell r="Y22">
            <v>0.10800667082478255</v>
          </cell>
          <cell r="AA22">
            <v>30668675.100000001</v>
          </cell>
          <cell r="AB22">
            <v>8.5676408019786224E-2</v>
          </cell>
          <cell r="AD22">
            <v>0</v>
          </cell>
          <cell r="AE22">
            <v>72958944</v>
          </cell>
          <cell r="AF22">
            <v>0.41292072441084032</v>
          </cell>
          <cell r="AG22">
            <v>833969.42</v>
          </cell>
          <cell r="AH22">
            <v>9.9475798118362421E-3</v>
          </cell>
          <cell r="AI22">
            <v>104461588.52</v>
          </cell>
          <cell r="AJ22">
            <v>0.15035545187307711</v>
          </cell>
          <cell r="AL22">
            <v>455207124.19999999</v>
          </cell>
          <cell r="AM22">
            <v>2.9153910729553274E-2</v>
          </cell>
          <cell r="AO22">
            <v>598301568.56999993</v>
          </cell>
          <cell r="AP22">
            <v>2.6007299072763113E-2</v>
          </cell>
        </row>
        <row r="23">
          <cell r="X23">
            <v>10389554</v>
          </cell>
          <cell r="Y23">
            <v>9.4999637971972511E-3</v>
          </cell>
        </row>
        <row r="24">
          <cell r="A24" t="str">
            <v>Asociaciones de Ahorros y Préstamos</v>
          </cell>
          <cell r="B24">
            <v>900674342.55999994</v>
          </cell>
          <cell r="C24">
            <v>0.30296308895428364</v>
          </cell>
          <cell r="D24">
            <v>162287991.72</v>
          </cell>
          <cell r="E24">
            <v>0.6399272282075309</v>
          </cell>
          <cell r="F24">
            <v>203305182.5</v>
          </cell>
          <cell r="G24">
            <v>0.56513430966249867</v>
          </cell>
          <cell r="H24">
            <v>1474207712.3000002</v>
          </cell>
          <cell r="I24">
            <v>0.30960895165850355</v>
          </cell>
          <cell r="J24">
            <v>684175996.34000003</v>
          </cell>
          <cell r="K24">
            <v>0.37408006944767791</v>
          </cell>
          <cell r="L24">
            <v>31639794.689999998</v>
          </cell>
          <cell r="M24">
            <v>0.14643597760231505</v>
          </cell>
          <cell r="N24">
            <v>1166598783.3099999</v>
          </cell>
          <cell r="O24">
            <v>0.47578390473804694</v>
          </cell>
          <cell r="Q24">
            <v>4622889803.4199991</v>
          </cell>
          <cell r="R24">
            <v>0.35990575994244811</v>
          </cell>
          <cell r="T24">
            <v>685572734.90999997</v>
          </cell>
          <cell r="U24">
            <v>0.10237859289425966</v>
          </cell>
          <cell r="V24">
            <v>736197200.15999997</v>
          </cell>
          <cell r="W24">
            <v>0.43937234335588882</v>
          </cell>
          <cell r="AA24">
            <v>144486240.28</v>
          </cell>
          <cell r="AB24">
            <v>0.40363863241924491</v>
          </cell>
          <cell r="AC24">
            <v>0</v>
          </cell>
          <cell r="AD24">
            <v>0</v>
          </cell>
          <cell r="AE24">
            <v>34256592.219999999</v>
          </cell>
          <cell r="AF24">
            <v>0.19387968218576679</v>
          </cell>
          <cell r="AG24">
            <v>38759922.740000002</v>
          </cell>
          <cell r="AH24">
            <v>0.46232801312637628</v>
          </cell>
          <cell r="AI24">
            <v>217502755.23999998</v>
          </cell>
          <cell r="AJ24">
            <v>0.31305980993662846</v>
          </cell>
          <cell r="AL24">
            <v>5815946299.3499994</v>
          </cell>
          <cell r="AM24">
            <v>0.3724844586233424</v>
          </cell>
          <cell r="AO24">
            <v>6719021789.5</v>
          </cell>
          <cell r="AP24">
            <v>0.29206610568244545</v>
          </cell>
        </row>
        <row r="25">
          <cell r="A25" t="str">
            <v>Asociación Central de Ahorros y Préstamos</v>
          </cell>
          <cell r="B25">
            <v>66070912.090000004</v>
          </cell>
          <cell r="C25">
            <v>2.2224511869538301E-2</v>
          </cell>
          <cell r="E25">
            <v>0</v>
          </cell>
          <cell r="F25">
            <v>28899620.02</v>
          </cell>
          <cell r="G25">
            <v>8.0333253725645801E-2</v>
          </cell>
          <cell r="I25">
            <v>0</v>
          </cell>
          <cell r="J25">
            <v>124638528.48999999</v>
          </cell>
          <cell r="K25">
            <v>6.8147362144850052E-2</v>
          </cell>
          <cell r="M25">
            <v>0</v>
          </cell>
          <cell r="N25">
            <v>29177591.760000002</v>
          </cell>
          <cell r="O25">
            <v>1.1899745428361672E-2</v>
          </cell>
          <cell r="Q25">
            <v>248786652.35999998</v>
          </cell>
          <cell r="R25">
            <v>1.9368782945014658E-2</v>
          </cell>
          <cell r="U25">
            <v>0</v>
          </cell>
          <cell r="V25">
            <v>166607120.80000001</v>
          </cell>
          <cell r="W25">
            <v>9.9433359797842624E-2</v>
          </cell>
          <cell r="X25">
            <v>456859295.76999998</v>
          </cell>
          <cell r="Y25">
            <v>0.41774139392586351</v>
          </cell>
          <cell r="AA25">
            <v>10733818.23</v>
          </cell>
          <cell r="AB25">
            <v>2.9986133645652648E-2</v>
          </cell>
          <cell r="AD25">
            <v>0</v>
          </cell>
          <cell r="AF25">
            <v>0</v>
          </cell>
          <cell r="AH25">
            <v>0</v>
          </cell>
          <cell r="AI25">
            <v>10733818.23</v>
          </cell>
          <cell r="AJ25">
            <v>1.54495840352469E-2</v>
          </cell>
          <cell r="AL25">
            <v>556322958.56999993</v>
          </cell>
          <cell r="AM25">
            <v>3.5629912206349305E-2</v>
          </cell>
          <cell r="AO25">
            <v>567056776.79999995</v>
          </cell>
          <cell r="AP25">
            <v>2.464913341397874E-2</v>
          </cell>
        </row>
        <row r="26">
          <cell r="A26" t="str">
            <v>Asociación Cibao de Ahorros y Préstamos</v>
          </cell>
          <cell r="C26">
            <v>0</v>
          </cell>
          <cell r="E26">
            <v>0</v>
          </cell>
          <cell r="F26">
            <v>35101310.329999998</v>
          </cell>
          <cell r="G26">
            <v>9.7572302573219846E-2</v>
          </cell>
          <cell r="I26">
            <v>0</v>
          </cell>
          <cell r="K26">
            <v>0</v>
          </cell>
          <cell r="M26">
            <v>0</v>
          </cell>
          <cell r="N26">
            <v>183638351.47</v>
          </cell>
          <cell r="O26">
            <v>7.4894790884448462E-2</v>
          </cell>
          <cell r="Q26">
            <v>218739661.80000001</v>
          </cell>
          <cell r="R26">
            <v>1.702953510841684E-2</v>
          </cell>
          <cell r="U26">
            <v>0</v>
          </cell>
          <cell r="W26">
            <v>0</v>
          </cell>
          <cell r="X26">
            <v>140929185.41</v>
          </cell>
          <cell r="Y26">
            <v>0.128862332239045</v>
          </cell>
          <cell r="AB26">
            <v>0</v>
          </cell>
          <cell r="AD26">
            <v>0</v>
          </cell>
          <cell r="AF26">
            <v>0</v>
          </cell>
          <cell r="AG26">
            <v>4112919.05</v>
          </cell>
          <cell r="AH26">
            <v>4.9058861785959355E-2</v>
          </cell>
          <cell r="AI26">
            <v>4112919.05</v>
          </cell>
          <cell r="AJ26">
            <v>5.9198774500900829E-3</v>
          </cell>
          <cell r="AL26">
            <v>218739661.80000001</v>
          </cell>
          <cell r="AM26">
            <v>1.4009263550822685E-2</v>
          </cell>
          <cell r="AO26">
            <v>222852580.85000002</v>
          </cell>
          <cell r="AP26">
            <v>9.6870775939223996E-3</v>
          </cell>
        </row>
        <row r="27">
          <cell r="A27" t="str">
            <v>Asociación Dominicana de Ahorros y Préstamos</v>
          </cell>
          <cell r="B27">
            <v>272607687.82999998</v>
          </cell>
          <cell r="C27">
            <v>9.1698034766833594E-2</v>
          </cell>
          <cell r="D27">
            <v>32022115.510000002</v>
          </cell>
          <cell r="E27">
            <v>0.12626826792589066</v>
          </cell>
          <cell r="F27">
            <v>55542439.439999998</v>
          </cell>
          <cell r="G27">
            <v>0.15439320229771092</v>
          </cell>
          <cell r="H27">
            <v>471926715.06999999</v>
          </cell>
          <cell r="I27">
            <v>9.9112719526141091E-2</v>
          </cell>
          <cell r="J27">
            <v>190667837.84999999</v>
          </cell>
          <cell r="K27">
            <v>0.10424954749351034</v>
          </cell>
          <cell r="M27">
            <v>0</v>
          </cell>
          <cell r="N27">
            <v>132435618.09999999</v>
          </cell>
          <cell r="O27">
            <v>5.4012344610230002E-2</v>
          </cell>
          <cell r="Q27">
            <v>1155202413.8</v>
          </cell>
          <cell r="R27">
            <v>8.9935953549759834E-2</v>
          </cell>
          <cell r="T27">
            <v>200401530.33000001</v>
          </cell>
          <cell r="U27">
            <v>2.9926549940372249E-2</v>
          </cell>
          <cell r="V27">
            <v>211785714.43000001</v>
          </cell>
          <cell r="W27">
            <v>0.12639654921016641</v>
          </cell>
          <cell r="Y27">
            <v>0</v>
          </cell>
          <cell r="AA27">
            <v>66000001.780000001</v>
          </cell>
          <cell r="AB27">
            <v>0.18437845989016646</v>
          </cell>
          <cell r="AD27">
            <v>0</v>
          </cell>
          <cell r="AF27">
            <v>0</v>
          </cell>
          <cell r="AH27">
            <v>0</v>
          </cell>
          <cell r="AI27">
            <v>66000001.780000001</v>
          </cell>
          <cell r="AJ27">
            <v>9.4996258738262146E-2</v>
          </cell>
          <cell r="AL27">
            <v>1535908761.8800001</v>
          </cell>
          <cell r="AM27">
            <v>9.8367851802149409E-2</v>
          </cell>
          <cell r="AO27">
            <v>1802310293.9900002</v>
          </cell>
          <cell r="AP27">
            <v>7.8343807370836752E-2</v>
          </cell>
        </row>
        <row r="28">
          <cell r="A28" t="str">
            <v>Asociación Duarte de Ahorros y Préstamos</v>
          </cell>
          <cell r="C28">
            <v>0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N28">
            <v>125893850.69</v>
          </cell>
          <cell r="O28">
            <v>5.1344359963968952E-2</v>
          </cell>
          <cell r="Q28">
            <v>125893850.69</v>
          </cell>
          <cell r="R28">
            <v>9.8012117812424186E-3</v>
          </cell>
          <cell r="U28">
            <v>0</v>
          </cell>
          <cell r="W28">
            <v>0</v>
          </cell>
          <cell r="X28">
            <v>168920633.65000001</v>
          </cell>
          <cell r="Y28">
            <v>0.15445705410209329</v>
          </cell>
          <cell r="AB28">
            <v>0</v>
          </cell>
          <cell r="AD28">
            <v>0</v>
          </cell>
          <cell r="AF28">
            <v>0</v>
          </cell>
          <cell r="AH28">
            <v>0</v>
          </cell>
          <cell r="AI28">
            <v>0</v>
          </cell>
          <cell r="AJ28">
            <v>0</v>
          </cell>
          <cell r="AL28">
            <v>125893850.69</v>
          </cell>
          <cell r="AM28">
            <v>8.0629188105662969E-3</v>
          </cell>
          <cell r="AO28">
            <v>125893850.69</v>
          </cell>
          <cell r="AP28">
            <v>5.4724226014352248E-3</v>
          </cell>
        </row>
        <row r="29">
          <cell r="A29" t="str">
            <v>Asociación La Nacional de Ahorros y Préstamos</v>
          </cell>
          <cell r="B29">
            <v>171243830.03</v>
          </cell>
          <cell r="C29">
            <v>5.7601906992032478E-2</v>
          </cell>
          <cell r="D29">
            <v>45345250.289999999</v>
          </cell>
          <cell r="E29">
            <v>0.17880349632104275</v>
          </cell>
          <cell r="F29">
            <v>20259688.050000001</v>
          </cell>
          <cell r="G29">
            <v>5.6316541857531467E-2</v>
          </cell>
          <cell r="H29">
            <v>264224275.03999999</v>
          </cell>
          <cell r="I29">
            <v>5.5491638061119439E-2</v>
          </cell>
          <cell r="J29">
            <v>316052329.61000001</v>
          </cell>
          <cell r="K29">
            <v>0.17280477251770693</v>
          </cell>
          <cell r="M29">
            <v>0</v>
          </cell>
          <cell r="N29">
            <v>361224890.32999998</v>
          </cell>
          <cell r="O29">
            <v>0.147321419556213</v>
          </cell>
          <cell r="Q29">
            <v>1178350263.3499999</v>
          </cell>
          <cell r="R29">
            <v>9.1738082680582492E-2</v>
          </cell>
          <cell r="T29">
            <v>305733611.81999999</v>
          </cell>
          <cell r="U29">
            <v>4.5656099469475603E-2</v>
          </cell>
          <cell r="V29">
            <v>200777764.53</v>
          </cell>
          <cell r="W29">
            <v>0.11982685736393815</v>
          </cell>
          <cell r="Y29">
            <v>0</v>
          </cell>
          <cell r="AB29">
            <v>0</v>
          </cell>
          <cell r="AD29">
            <v>0</v>
          </cell>
          <cell r="AF29">
            <v>0</v>
          </cell>
          <cell r="AG29">
            <v>17987866.219999999</v>
          </cell>
          <cell r="AH29">
            <v>0.21455910801631439</v>
          </cell>
          <cell r="AI29">
            <v>17987866.219999999</v>
          </cell>
          <cell r="AJ29">
            <v>2.5890605265137697E-2</v>
          </cell>
          <cell r="AL29">
            <v>1505704981.3899999</v>
          </cell>
          <cell r="AM29">
            <v>9.6433439370340435E-2</v>
          </cell>
          <cell r="AO29">
            <v>1829426459.4299998</v>
          </cell>
          <cell r="AP29">
            <v>7.9522507647337995E-2</v>
          </cell>
        </row>
        <row r="30">
          <cell r="A30" t="str">
            <v>Asociación La Previsora de Ahorros y Préstamos</v>
          </cell>
          <cell r="C30">
            <v>0</v>
          </cell>
          <cell r="E30">
            <v>0</v>
          </cell>
          <cell r="G30">
            <v>0</v>
          </cell>
          <cell r="H30">
            <v>49138074.950000003</v>
          </cell>
          <cell r="I30">
            <v>1.0319840104520171E-2</v>
          </cell>
          <cell r="K30">
            <v>0</v>
          </cell>
          <cell r="M30">
            <v>0</v>
          </cell>
          <cell r="O30">
            <v>0</v>
          </cell>
          <cell r="Q30">
            <v>49138074.950000003</v>
          </cell>
          <cell r="R30">
            <v>3.8255456995547163E-3</v>
          </cell>
          <cell r="U30">
            <v>0</v>
          </cell>
          <cell r="W30">
            <v>0</v>
          </cell>
          <cell r="X30">
            <v>126576953.51000001</v>
          </cell>
          <cell r="Y30">
            <v>0.11573898897917269</v>
          </cell>
          <cell r="AB30">
            <v>0</v>
          </cell>
          <cell r="AD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L30">
            <v>49138074.950000003</v>
          </cell>
          <cell r="AM30">
            <v>3.1470664107730107E-3</v>
          </cell>
          <cell r="AO30">
            <v>49138074.950000003</v>
          </cell>
          <cell r="AP30">
            <v>2.1359606563274157E-3</v>
          </cell>
        </row>
        <row r="31">
          <cell r="A31" t="str">
            <v>Asociación La Vega Real de Ahorros y Préstamos</v>
          </cell>
          <cell r="C31">
            <v>0</v>
          </cell>
          <cell r="E31">
            <v>0</v>
          </cell>
          <cell r="G31">
            <v>0</v>
          </cell>
          <cell r="H31">
            <v>63053282.990000002</v>
          </cell>
          <cell r="I31">
            <v>1.3242272905155018E-2</v>
          </cell>
          <cell r="K31">
            <v>0</v>
          </cell>
          <cell r="M31">
            <v>0</v>
          </cell>
          <cell r="N31">
            <v>94766271.060000002</v>
          </cell>
          <cell r="O31">
            <v>3.8649334396236613E-2</v>
          </cell>
          <cell r="Q31">
            <v>157819554.05000001</v>
          </cell>
          <cell r="R31">
            <v>1.2286723012978363E-2</v>
          </cell>
          <cell r="U31">
            <v>0</v>
          </cell>
          <cell r="W31">
            <v>0</v>
          </cell>
          <cell r="Y31">
            <v>0</v>
          </cell>
          <cell r="AB31">
            <v>0</v>
          </cell>
          <cell r="AD31">
            <v>0</v>
          </cell>
          <cell r="AF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157819554.05000001</v>
          </cell>
          <cell r="AM31">
            <v>1.0107612437388142E-2</v>
          </cell>
          <cell r="AO31">
            <v>157819554.05000001</v>
          </cell>
          <cell r="AP31">
            <v>6.8601864967837546E-3</v>
          </cell>
        </row>
        <row r="32">
          <cell r="A32" t="str">
            <v>Asociación Mocana de Ahorros y Préstamos</v>
          </cell>
          <cell r="C32">
            <v>0</v>
          </cell>
          <cell r="D32">
            <v>34239623.939999998</v>
          </cell>
          <cell r="E32">
            <v>0.1350122545147755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34239623.939999998</v>
          </cell>
          <cell r="R32">
            <v>2.6656568506462767E-3</v>
          </cell>
          <cell r="U32">
            <v>0</v>
          </cell>
          <cell r="W32">
            <v>0</v>
          </cell>
          <cell r="Y32">
            <v>0</v>
          </cell>
          <cell r="AB32">
            <v>0</v>
          </cell>
          <cell r="AD32">
            <v>0</v>
          </cell>
          <cell r="AF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34239623.939999998</v>
          </cell>
          <cell r="AM32">
            <v>2.1928895368554407E-3</v>
          </cell>
          <cell r="AO32">
            <v>34239623.939999998</v>
          </cell>
          <cell r="AP32">
            <v>1.488346657814813E-3</v>
          </cell>
        </row>
        <row r="33">
          <cell r="A33" t="str">
            <v>Asociación Norestana de Ahorros y Préstamos</v>
          </cell>
          <cell r="C33">
            <v>0</v>
          </cell>
          <cell r="D33">
            <v>50681001.980000004</v>
          </cell>
          <cell r="E33">
            <v>0.19984320944582201</v>
          </cell>
          <cell r="G33">
            <v>0</v>
          </cell>
          <cell r="I33">
            <v>0</v>
          </cell>
          <cell r="K33">
            <v>0</v>
          </cell>
          <cell r="M33">
            <v>0</v>
          </cell>
          <cell r="N33">
            <v>59165823.450000003</v>
          </cell>
          <cell r="O33">
            <v>2.4130101034575288E-2</v>
          </cell>
          <cell r="Q33">
            <v>109846825.43000001</v>
          </cell>
          <cell r="R33">
            <v>8.55190300110595E-3</v>
          </cell>
          <cell r="U33">
            <v>0</v>
          </cell>
          <cell r="W33">
            <v>0</v>
          </cell>
          <cell r="Y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I33">
            <v>0</v>
          </cell>
          <cell r="AJ33">
            <v>0</v>
          </cell>
          <cell r="AL33">
            <v>109846825.43000001</v>
          </cell>
          <cell r="AM33">
            <v>7.0351810687040266E-3</v>
          </cell>
          <cell r="AO33">
            <v>109846825.43000001</v>
          </cell>
          <cell r="AP33">
            <v>4.7748817506524212E-3</v>
          </cell>
        </row>
        <row r="34">
          <cell r="A34" t="str">
            <v>Asociación Norteña de Ahorros y Préstamos</v>
          </cell>
          <cell r="B34">
            <v>26277167.309999999</v>
          </cell>
          <cell r="C34">
            <v>8.8389458886753928E-3</v>
          </cell>
          <cell r="E34">
            <v>0</v>
          </cell>
          <cell r="G34">
            <v>0</v>
          </cell>
          <cell r="I34">
            <v>0</v>
          </cell>
          <cell r="J34">
            <v>18917120.09</v>
          </cell>
          <cell r="K34">
            <v>1.0343124627103404E-2</v>
          </cell>
          <cell r="M34">
            <v>0</v>
          </cell>
          <cell r="N34">
            <v>59183592.090000004</v>
          </cell>
          <cell r="O34">
            <v>2.4137347770164276E-2</v>
          </cell>
          <cell r="Q34">
            <v>104377879.49000001</v>
          </cell>
          <cell r="R34">
            <v>8.1261292473894502E-3</v>
          </cell>
          <cell r="U34">
            <v>0</v>
          </cell>
          <cell r="V34">
            <v>130531538.62</v>
          </cell>
          <cell r="W34">
            <v>7.7902969466407401E-2</v>
          </cell>
          <cell r="Y34">
            <v>0</v>
          </cell>
          <cell r="AB34">
            <v>0</v>
          </cell>
          <cell r="AD34">
            <v>0</v>
          </cell>
          <cell r="AF34">
            <v>0</v>
          </cell>
          <cell r="AH34">
            <v>0</v>
          </cell>
          <cell r="AI34">
            <v>0</v>
          </cell>
          <cell r="AJ34">
            <v>0</v>
          </cell>
          <cell r="AL34">
            <v>241009748.55000001</v>
          </cell>
          <cell r="AM34">
            <v>1.5435559596144788E-2</v>
          </cell>
          <cell r="AO34">
            <v>241009748.55000001</v>
          </cell>
          <cell r="AP34">
            <v>1.047634326778126E-2</v>
          </cell>
        </row>
        <row r="35">
          <cell r="A35" t="str">
            <v>Asociación Popular de Ahorros y Préstamos</v>
          </cell>
          <cell r="B35">
            <v>364474745.30000001</v>
          </cell>
          <cell r="C35">
            <v>0.12259968943720388</v>
          </cell>
          <cell r="E35">
            <v>0</v>
          </cell>
          <cell r="F35">
            <v>63502124.660000004</v>
          </cell>
          <cell r="G35">
            <v>0.17651900920839061</v>
          </cell>
          <cell r="H35">
            <v>625865364.25</v>
          </cell>
          <cell r="I35">
            <v>0.13144248106156781</v>
          </cell>
          <cell r="J35">
            <v>33900180.299999997</v>
          </cell>
          <cell r="K35">
            <v>1.8535262664507179E-2</v>
          </cell>
          <cell r="M35">
            <v>0</v>
          </cell>
          <cell r="N35">
            <v>121112794.36</v>
          </cell>
          <cell r="O35">
            <v>4.9394461093848596E-2</v>
          </cell>
          <cell r="Q35">
            <v>1208855208.8699999</v>
          </cell>
          <cell r="R35">
            <v>9.4112983676763795E-2</v>
          </cell>
          <cell r="T35">
            <v>179437592.75999999</v>
          </cell>
          <cell r="U35">
            <v>2.6795943484411798E-2</v>
          </cell>
          <cell r="V35">
            <v>26495061.780000001</v>
          </cell>
          <cell r="W35">
            <v>1.5812607517534199E-2</v>
          </cell>
          <cell r="X35">
            <v>6100330.4400000004</v>
          </cell>
          <cell r="Y35">
            <v>5.5779986639407598E-3</v>
          </cell>
          <cell r="AA35">
            <v>67752420.269999996</v>
          </cell>
          <cell r="AB35">
            <v>0.18927403888342584</v>
          </cell>
          <cell r="AD35">
            <v>0</v>
          </cell>
          <cell r="AF35">
            <v>0</v>
          </cell>
          <cell r="AG35">
            <v>16659137.470000001</v>
          </cell>
          <cell r="AH35">
            <v>0.19871004332410255</v>
          </cell>
          <cell r="AI35">
            <v>84411557.739999995</v>
          </cell>
          <cell r="AJ35">
            <v>0.12149669641370718</v>
          </cell>
          <cell r="AL35">
            <v>1249682463.4099998</v>
          </cell>
          <cell r="AM35">
            <v>8.0036381334260678E-2</v>
          </cell>
          <cell r="AO35">
            <v>1513531613.9099998</v>
          </cell>
          <cell r="AP35">
            <v>6.5791018120043301E-2</v>
          </cell>
        </row>
        <row r="36">
          <cell r="A36" t="str">
            <v>Asociación Romana de Ahorros y Préstamos</v>
          </cell>
          <cell r="C36">
            <v>0</v>
          </cell>
          <cell r="E36">
            <v>0</v>
          </cell>
          <cell r="G36">
            <v>0</v>
          </cell>
          <cell r="I36">
            <v>0</v>
          </cell>
          <cell r="K36">
            <v>0</v>
          </cell>
          <cell r="L36">
            <v>31639794.689999998</v>
          </cell>
          <cell r="M36">
            <v>0.14643597760231505</v>
          </cell>
          <cell r="O36">
            <v>0</v>
          </cell>
          <cell r="Q36">
            <v>31639794.689999998</v>
          </cell>
          <cell r="R36">
            <v>2.4632523889933874E-3</v>
          </cell>
          <cell r="U36">
            <v>0</v>
          </cell>
          <cell r="W36">
            <v>0</v>
          </cell>
          <cell r="X36">
            <v>14332192.76</v>
          </cell>
          <cell r="Y36">
            <v>1.3105019941611789E-2</v>
          </cell>
          <cell r="AB36">
            <v>0</v>
          </cell>
          <cell r="AD36">
            <v>0</v>
          </cell>
          <cell r="AE36">
            <v>34256592.219999999</v>
          </cell>
          <cell r="AF36">
            <v>0.19387968218576679</v>
          </cell>
          <cell r="AH36">
            <v>0</v>
          </cell>
          <cell r="AI36">
            <v>34256592.219999999</v>
          </cell>
          <cell r="AJ36">
            <v>4.9306788034184472E-2</v>
          </cell>
          <cell r="AL36">
            <v>31639794.689999998</v>
          </cell>
          <cell r="AM36">
            <v>2.0263824989882567E-3</v>
          </cell>
          <cell r="AO36">
            <v>65896386.909999996</v>
          </cell>
          <cell r="AP36">
            <v>2.8644201055314017E-3</v>
          </cell>
        </row>
        <row r="37">
          <cell r="Y37">
            <v>0</v>
          </cell>
        </row>
        <row r="38">
          <cell r="A38" t="str">
            <v>Bancos de Ahorro y Credito</v>
          </cell>
          <cell r="B38">
            <v>319615553.38</v>
          </cell>
          <cell r="C38">
            <v>0.10751024066546773</v>
          </cell>
          <cell r="D38">
            <v>11163724.99</v>
          </cell>
          <cell r="E38">
            <v>4.4020333936028611E-2</v>
          </cell>
          <cell r="F38">
            <v>10536202.880000001</v>
          </cell>
          <cell r="G38">
            <v>2.9287840417215289E-2</v>
          </cell>
          <cell r="H38">
            <v>401251055.31999999</v>
          </cell>
          <cell r="I38">
            <v>8.4269616522133967E-2</v>
          </cell>
          <cell r="J38">
            <v>415011617.57999998</v>
          </cell>
          <cell r="K38">
            <v>0.22691175305245517</v>
          </cell>
          <cell r="L38">
            <v>34117962.129999995</v>
          </cell>
          <cell r="M38">
            <v>0.15790548539445384</v>
          </cell>
          <cell r="N38">
            <v>201038488.28999996</v>
          </cell>
          <cell r="O38">
            <v>8.199123668709761E-2</v>
          </cell>
          <cell r="Q38">
            <v>1392734604.5699999</v>
          </cell>
          <cell r="R38">
            <v>0.10842854309118188</v>
          </cell>
          <cell r="T38">
            <v>0</v>
          </cell>
          <cell r="U38">
            <v>0</v>
          </cell>
          <cell r="V38">
            <v>254763821.25999999</v>
          </cell>
          <cell r="W38">
            <v>0.15204645864583505</v>
          </cell>
          <cell r="AA38">
            <v>30238738.809999999</v>
          </cell>
          <cell r="AB38">
            <v>8.4475332430950192E-2</v>
          </cell>
          <cell r="AC38">
            <v>0</v>
          </cell>
          <cell r="AD38">
            <v>0</v>
          </cell>
          <cell r="AE38">
            <v>3984627.26</v>
          </cell>
          <cell r="AF38">
            <v>2.2551521232357499E-2</v>
          </cell>
          <cell r="AG38">
            <v>0</v>
          </cell>
          <cell r="AH38">
            <v>0</v>
          </cell>
          <cell r="AI38">
            <v>34223366.07</v>
          </cell>
          <cell r="AJ38">
            <v>4.9258964399985221E-2</v>
          </cell>
          <cell r="AL38">
            <v>1877940902.2</v>
          </cell>
          <cell r="AM38">
            <v>0.12027342830878203</v>
          </cell>
          <cell r="AO38">
            <v>1912164268.27</v>
          </cell>
          <cell r="AP38">
            <v>8.311899987160204E-2</v>
          </cell>
        </row>
        <row r="39">
          <cell r="A39" t="str">
            <v>Banco de Ahorro y Credito ADEMI</v>
          </cell>
          <cell r="B39">
            <v>272261761.90999997</v>
          </cell>
          <cell r="C39">
            <v>9.1581674412907363E-2</v>
          </cell>
          <cell r="E39">
            <v>0</v>
          </cell>
          <cell r="G39">
            <v>0</v>
          </cell>
          <cell r="H39">
            <v>313996944.24000001</v>
          </cell>
          <cell r="I39">
            <v>6.5944753862701655E-2</v>
          </cell>
          <cell r="J39">
            <v>281528350.94</v>
          </cell>
          <cell r="K39">
            <v>0.15392844185487878</v>
          </cell>
          <cell r="M39">
            <v>0</v>
          </cell>
          <cell r="N39">
            <v>142504412.00999999</v>
          </cell>
          <cell r="O39">
            <v>5.8118786474424422E-2</v>
          </cell>
          <cell r="Q39">
            <v>1010291469.0999999</v>
          </cell>
          <cell r="R39">
            <v>7.8654204277335465E-2</v>
          </cell>
          <cell r="U39">
            <v>0</v>
          </cell>
          <cell r="V39">
            <v>90435373.950000003</v>
          </cell>
          <cell r="W39">
            <v>5.3973041687800379E-2</v>
          </cell>
          <cell r="X39">
            <v>230442476.36999997</v>
          </cell>
          <cell r="Y39">
            <v>0.21071117998438457</v>
          </cell>
          <cell r="AB39">
            <v>0</v>
          </cell>
          <cell r="AD39">
            <v>0</v>
          </cell>
          <cell r="AF39">
            <v>0</v>
          </cell>
          <cell r="AH39">
            <v>0</v>
          </cell>
          <cell r="AI39">
            <v>0</v>
          </cell>
          <cell r="AJ39">
            <v>0</v>
          </cell>
          <cell r="AL39">
            <v>1264120392.4400001</v>
          </cell>
          <cell r="AM39">
            <v>8.0961063905518757E-2</v>
          </cell>
          <cell r="AO39">
            <v>1264120392.4400001</v>
          </cell>
          <cell r="AP39">
            <v>5.4949475042733897E-2</v>
          </cell>
        </row>
        <row r="40">
          <cell r="A40" t="str">
            <v>Banco de Desarrollo Altas Cumbres</v>
          </cell>
          <cell r="B40">
            <v>1205426.8600000001</v>
          </cell>
          <cell r="C40">
            <v>4.0547379641797047E-4</v>
          </cell>
          <cell r="D40">
            <v>11163724.99</v>
          </cell>
          <cell r="E40">
            <v>4.4020333936028611E-2</v>
          </cell>
          <cell r="G40">
            <v>0</v>
          </cell>
          <cell r="I40">
            <v>0</v>
          </cell>
          <cell r="K40">
            <v>0</v>
          </cell>
          <cell r="M40">
            <v>0</v>
          </cell>
          <cell r="N40">
            <v>22917271.140000001</v>
          </cell>
          <cell r="O40">
            <v>9.3465456204168892E-3</v>
          </cell>
          <cell r="Q40">
            <v>35286422.990000002</v>
          </cell>
          <cell r="R40">
            <v>2.7471532789882557E-3</v>
          </cell>
          <cell r="U40">
            <v>0</v>
          </cell>
          <cell r="W40">
            <v>0</v>
          </cell>
          <cell r="X40">
            <v>163393549.38999999</v>
          </cell>
          <cell r="Y40">
            <v>0.14940321826139608</v>
          </cell>
          <cell r="AB40">
            <v>0</v>
          </cell>
          <cell r="AD40">
            <v>0</v>
          </cell>
          <cell r="AF40">
            <v>0</v>
          </cell>
          <cell r="AH40">
            <v>0</v>
          </cell>
          <cell r="AI40">
            <v>0</v>
          </cell>
          <cell r="AJ40">
            <v>0</v>
          </cell>
          <cell r="AL40">
            <v>35286422.990000002</v>
          </cell>
          <cell r="AM40">
            <v>2.2599321740046623E-3</v>
          </cell>
          <cell r="AO40">
            <v>35286422.990000002</v>
          </cell>
          <cell r="AP40">
            <v>1.5338494901531996E-3</v>
          </cell>
        </row>
        <row r="41">
          <cell r="A41" t="str">
            <v>Banco Lopez de Haro de Ahorro y Crédito</v>
          </cell>
          <cell r="B41">
            <v>22687763.23</v>
          </cell>
          <cell r="C41">
            <v>7.6315650450166144E-3</v>
          </cell>
          <cell r="E41">
            <v>0</v>
          </cell>
          <cell r="G41">
            <v>0</v>
          </cell>
          <cell r="I41">
            <v>0</v>
          </cell>
          <cell r="J41">
            <v>133483266.64</v>
          </cell>
          <cell r="K41">
            <v>7.2983311197576395E-2</v>
          </cell>
          <cell r="L41">
            <v>34117962.129999995</v>
          </cell>
          <cell r="M41">
            <v>0.15790548539445384</v>
          </cell>
          <cell r="O41">
            <v>0</v>
          </cell>
          <cell r="Q41">
            <v>190288992</v>
          </cell>
          <cell r="R41">
            <v>1.4814565604349173E-2</v>
          </cell>
          <cell r="U41">
            <v>0</v>
          </cell>
          <cell r="V41">
            <v>164328447.31</v>
          </cell>
          <cell r="W41">
            <v>9.8073416958034676E-2</v>
          </cell>
          <cell r="Y41">
            <v>0</v>
          </cell>
          <cell r="AB41">
            <v>0</v>
          </cell>
          <cell r="AD41">
            <v>0</v>
          </cell>
          <cell r="AE41">
            <v>3984627.26</v>
          </cell>
          <cell r="AF41">
            <v>2.2551521232357499E-2</v>
          </cell>
          <cell r="AH41">
            <v>0</v>
          </cell>
          <cell r="AI41">
            <v>3984627.26</v>
          </cell>
          <cell r="AJ41">
            <v>5.7352223023908605E-3</v>
          </cell>
          <cell r="AL41">
            <v>421666366.29000002</v>
          </cell>
          <cell r="AM41">
            <v>2.7005780329291632E-2</v>
          </cell>
          <cell r="AO41">
            <v>425650993.55000001</v>
          </cell>
          <cell r="AP41">
            <v>1.8502429663241712E-2</v>
          </cell>
        </row>
        <row r="42">
          <cell r="A42" t="str">
            <v>Banco de Ahorro y Crédito Pyme BHD</v>
          </cell>
          <cell r="B42">
            <v>13091196.550000001</v>
          </cell>
          <cell r="C42">
            <v>4.4035331722924584E-3</v>
          </cell>
          <cell r="E42">
            <v>0</v>
          </cell>
          <cell r="F42">
            <v>10536202.880000001</v>
          </cell>
          <cell r="G42">
            <v>2.9287840417215289E-2</v>
          </cell>
          <cell r="I42">
            <v>0</v>
          </cell>
          <cell r="K42">
            <v>0</v>
          </cell>
          <cell r="M42">
            <v>0</v>
          </cell>
          <cell r="N42">
            <v>28037901.010000002</v>
          </cell>
          <cell r="O42">
            <v>1.1434935655724749E-2</v>
          </cell>
          <cell r="Q42">
            <v>51665300.439999998</v>
          </cell>
          <cell r="R42">
            <v>4.022297741935541E-3</v>
          </cell>
          <cell r="U42">
            <v>0</v>
          </cell>
          <cell r="W42">
            <v>0</v>
          </cell>
          <cell r="X42">
            <v>67048926.979999997</v>
          </cell>
          <cell r="Y42">
            <v>6.130796172298849E-2</v>
          </cell>
          <cell r="AB42">
            <v>0</v>
          </cell>
          <cell r="AD42">
            <v>0</v>
          </cell>
          <cell r="AF42">
            <v>0</v>
          </cell>
          <cell r="AH42">
            <v>0</v>
          </cell>
          <cell r="AI42">
            <v>0</v>
          </cell>
          <cell r="AJ42">
            <v>0</v>
          </cell>
          <cell r="AL42">
            <v>51665300.439999998</v>
          </cell>
          <cell r="AM42">
            <v>3.3089235136432634E-3</v>
          </cell>
          <cell r="AO42">
            <v>51665300.439999998</v>
          </cell>
          <cell r="AP42">
            <v>2.2458154730209982E-3</v>
          </cell>
        </row>
        <row r="43">
          <cell r="A43" t="str">
            <v>Motor Credito Banco de Ahorro y Crédito</v>
          </cell>
          <cell r="B43">
            <v>10369404.83</v>
          </cell>
          <cell r="C43">
            <v>3.4879942388333206E-3</v>
          </cell>
          <cell r="E43">
            <v>0</v>
          </cell>
          <cell r="G43">
            <v>0</v>
          </cell>
          <cell r="H43">
            <v>25023048.710000001</v>
          </cell>
          <cell r="I43">
            <v>5.2552702131205432E-3</v>
          </cell>
          <cell r="K43">
            <v>0</v>
          </cell>
          <cell r="M43">
            <v>0</v>
          </cell>
          <cell r="N43">
            <v>7578904.1299999999</v>
          </cell>
          <cell r="O43">
            <v>3.0909689365315493E-3</v>
          </cell>
          <cell r="Q43">
            <v>42971357.670000002</v>
          </cell>
          <cell r="R43">
            <v>3.3454483657686727E-3</v>
          </cell>
          <cell r="U43">
            <v>0</v>
          </cell>
          <cell r="W43">
            <v>0</v>
          </cell>
          <cell r="Y43">
            <v>0</v>
          </cell>
          <cell r="AA43">
            <v>30238738.809999999</v>
          </cell>
          <cell r="AB43">
            <v>8.4475332430950192E-2</v>
          </cell>
          <cell r="AD43">
            <v>0</v>
          </cell>
          <cell r="AF43">
            <v>0</v>
          </cell>
          <cell r="AH43">
            <v>0</v>
          </cell>
          <cell r="AI43">
            <v>30238738.809999999</v>
          </cell>
          <cell r="AJ43">
            <v>4.352374209759436E-2</v>
          </cell>
          <cell r="AL43">
            <v>42971357.670000002</v>
          </cell>
          <cell r="AM43">
            <v>2.7521166933416911E-3</v>
          </cell>
          <cell r="AO43">
            <v>73210096.480000004</v>
          </cell>
          <cell r="AP43">
            <v>3.1823364241747578E-3</v>
          </cell>
        </row>
        <row r="44">
          <cell r="A44" t="str">
            <v>Banco de Ahorro y Crédito Popular</v>
          </cell>
          <cell r="C44">
            <v>0</v>
          </cell>
          <cell r="E44">
            <v>0</v>
          </cell>
          <cell r="G44">
            <v>0</v>
          </cell>
          <cell r="H44">
            <v>62231062.369999997</v>
          </cell>
          <cell r="I44">
            <v>1.3069592446311777E-2</v>
          </cell>
          <cell r="K44">
            <v>0</v>
          </cell>
          <cell r="M44">
            <v>0</v>
          </cell>
          <cell r="O44">
            <v>0</v>
          </cell>
          <cell r="Q44">
            <v>62231062.369999997</v>
          </cell>
          <cell r="R44">
            <v>4.84487382280479E-3</v>
          </cell>
          <cell r="U44">
            <v>0</v>
          </cell>
          <cell r="W44">
            <v>0</v>
          </cell>
          <cell r="Y44">
            <v>0</v>
          </cell>
          <cell r="AB44">
            <v>0</v>
          </cell>
          <cell r="AD44">
            <v>0</v>
          </cell>
          <cell r="AF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62231062.369999997</v>
          </cell>
          <cell r="AM44">
            <v>3.9856116929820277E-3</v>
          </cell>
          <cell r="AO44">
            <v>62231062.369999997</v>
          </cell>
          <cell r="AP44">
            <v>2.7050937782774807E-3</v>
          </cell>
        </row>
        <row r="45">
          <cell r="Y45">
            <v>0</v>
          </cell>
        </row>
        <row r="46">
          <cell r="A46" t="str">
            <v>Financieras</v>
          </cell>
          <cell r="B46">
            <v>35380949.920000002</v>
          </cell>
          <cell r="C46">
            <v>1.1901218199946606E-2</v>
          </cell>
          <cell r="D46">
            <v>0</v>
          </cell>
          <cell r="E46">
            <v>0</v>
          </cell>
          <cell r="F46">
            <v>20977461.68</v>
          </cell>
          <cell r="G46">
            <v>5.8311761555799591E-2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22917415.379999999</v>
          </cell>
          <cell r="O46">
            <v>9.3466044470429752E-3</v>
          </cell>
          <cell r="Q46">
            <v>79275826.980000004</v>
          </cell>
          <cell r="R46">
            <v>6.1718595873073113E-3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7254641.75</v>
          </cell>
          <cell r="AB46">
            <v>2.0266661164321895E-2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7254641.75</v>
          </cell>
          <cell r="AJ46">
            <v>1.0441875850755452E-2</v>
          </cell>
          <cell r="AL46">
            <v>79275826.980000004</v>
          </cell>
          <cell r="AM46">
            <v>5.0772500251357686E-3</v>
          </cell>
          <cell r="AO46">
            <v>86530468.730000004</v>
          </cell>
          <cell r="AP46">
            <v>3.7613536339980232E-3</v>
          </cell>
        </row>
        <row r="47">
          <cell r="A47" t="str">
            <v>Promerica</v>
          </cell>
          <cell r="B47">
            <v>35380949.920000002</v>
          </cell>
          <cell r="C47">
            <v>1.1901218199946606E-2</v>
          </cell>
          <cell r="F47">
            <v>20977461.68</v>
          </cell>
          <cell r="G47">
            <v>5.8311761555799591E-2</v>
          </cell>
          <cell r="N47">
            <v>22917415.379999999</v>
          </cell>
          <cell r="O47">
            <v>9.3466044470429752E-3</v>
          </cell>
          <cell r="Q47">
            <v>79275826.980000004</v>
          </cell>
          <cell r="R47">
            <v>6.1718595873073113E-3</v>
          </cell>
          <cell r="U47">
            <v>0</v>
          </cell>
          <cell r="X47">
            <v>0</v>
          </cell>
          <cell r="Y47">
            <v>0</v>
          </cell>
          <cell r="AA47">
            <v>7254641.75</v>
          </cell>
          <cell r="AB47">
            <v>2.0266661164321895E-2</v>
          </cell>
          <cell r="AF47">
            <v>0</v>
          </cell>
          <cell r="AI47">
            <v>7254641.75</v>
          </cell>
          <cell r="AJ47">
            <v>1.0441875850755452E-2</v>
          </cell>
          <cell r="AL47">
            <v>79275826.980000004</v>
          </cell>
          <cell r="AM47">
            <v>5.0772500251357686E-3</v>
          </cell>
          <cell r="AO47">
            <v>86530468.730000004</v>
          </cell>
          <cell r="AP47">
            <v>3.7613536339980232E-3</v>
          </cell>
        </row>
        <row r="49">
          <cell r="A49" t="str">
            <v>Banco Nacional de la Vivienda</v>
          </cell>
          <cell r="B49">
            <v>131256138.84</v>
          </cell>
          <cell r="C49">
            <v>4.4151102555172052E-2</v>
          </cell>
          <cell r="D49">
            <v>11934479.960000001</v>
          </cell>
          <cell r="E49">
            <v>4.7059542729925435E-2</v>
          </cell>
          <cell r="G49">
            <v>0</v>
          </cell>
          <cell r="H49">
            <v>131256138</v>
          </cell>
          <cell r="I49">
            <v>2.7566044422276129E-2</v>
          </cell>
          <cell r="K49">
            <v>0</v>
          </cell>
          <cell r="M49">
            <v>0</v>
          </cell>
          <cell r="O49">
            <v>0</v>
          </cell>
          <cell r="Q49">
            <v>274446756.80000001</v>
          </cell>
          <cell r="R49">
            <v>2.1366498612355164E-2</v>
          </cell>
          <cell r="U49">
            <v>0</v>
          </cell>
          <cell r="V49">
            <v>4805966.45</v>
          </cell>
          <cell r="W49">
            <v>2.8682651071850851E-3</v>
          </cell>
          <cell r="AB49">
            <v>0</v>
          </cell>
          <cell r="AD49">
            <v>0</v>
          </cell>
          <cell r="AF49">
            <v>0</v>
          </cell>
          <cell r="AH49">
            <v>0</v>
          </cell>
          <cell r="AI49">
            <v>0</v>
          </cell>
          <cell r="AJ49">
            <v>0</v>
          </cell>
          <cell r="AL49">
            <v>279252723.25</v>
          </cell>
          <cell r="AM49">
            <v>1.7884845231548215E-2</v>
          </cell>
          <cell r="AO49">
            <v>279252723.25</v>
          </cell>
          <cell r="AP49">
            <v>1.2138709761040164E-2</v>
          </cell>
        </row>
        <row r="50">
          <cell r="Y50">
            <v>0</v>
          </cell>
        </row>
        <row r="51">
          <cell r="A51" t="str">
            <v>Empresas Privadas</v>
          </cell>
          <cell r="B51">
            <v>236894109.20999998</v>
          </cell>
          <cell r="C51">
            <v>7.9684929046986722E-2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168486848.12</v>
          </cell>
          <cell r="I51">
            <v>3.5385133302072408E-2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405380957.32999998</v>
          </cell>
          <cell r="R51">
            <v>3.1560116662550597E-2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A51">
            <v>4500000</v>
          </cell>
          <cell r="AB51">
            <v>1.2571258289831959E-2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35199729.649999999</v>
          </cell>
          <cell r="AH51">
            <v>0.41986206166700157</v>
          </cell>
          <cell r="AI51">
            <v>39699729.649999999</v>
          </cell>
          <cell r="AJ51">
            <v>5.7141298302408272E-2</v>
          </cell>
          <cell r="AL51">
            <v>405380957.32999998</v>
          </cell>
          <cell r="AM51">
            <v>2.5962775214095967E-2</v>
          </cell>
          <cell r="AO51">
            <v>445080686.97999996</v>
          </cell>
          <cell r="AP51">
            <v>1.9347010179943117E-2</v>
          </cell>
        </row>
        <row r="52">
          <cell r="A52" t="str">
            <v>Leasing Popular</v>
          </cell>
          <cell r="B52">
            <v>236894109.20999998</v>
          </cell>
          <cell r="C52">
            <v>7.9684929046986722E-2</v>
          </cell>
          <cell r="E52">
            <v>0</v>
          </cell>
          <cell r="G52">
            <v>0</v>
          </cell>
          <cell r="H52">
            <v>168486848.12</v>
          </cell>
          <cell r="I52">
            <v>3.5385133302072408E-2</v>
          </cell>
          <cell r="K52">
            <v>0</v>
          </cell>
          <cell r="M52">
            <v>0</v>
          </cell>
          <cell r="O52">
            <v>0</v>
          </cell>
          <cell r="Q52">
            <v>405380957.32999998</v>
          </cell>
          <cell r="R52">
            <v>3.1560116662550597E-2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H52">
            <v>0</v>
          </cell>
          <cell r="AI52">
            <v>0</v>
          </cell>
          <cell r="AJ52">
            <v>0</v>
          </cell>
          <cell r="AL52">
            <v>405380957.32999998</v>
          </cell>
          <cell r="AM52">
            <v>2.5962775214095967E-2</v>
          </cell>
          <cell r="AO52">
            <v>405380957.32999998</v>
          </cell>
          <cell r="AP52">
            <v>1.7621320667573749E-2</v>
          </cell>
        </row>
        <row r="53">
          <cell r="A53" t="str">
            <v>Inmobiliaria BHD</v>
          </cell>
          <cell r="C53">
            <v>0</v>
          </cell>
          <cell r="E53">
            <v>0</v>
          </cell>
          <cell r="G53">
            <v>0</v>
          </cell>
          <cell r="I53">
            <v>0</v>
          </cell>
          <cell r="K53">
            <v>0</v>
          </cell>
          <cell r="M53">
            <v>0</v>
          </cell>
          <cell r="O53">
            <v>0</v>
          </cell>
          <cell r="R53">
            <v>0</v>
          </cell>
          <cell r="U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G53">
            <v>30094384.469999999</v>
          </cell>
          <cell r="AH53">
            <v>0.35896554984403395</v>
          </cell>
          <cell r="AI53">
            <v>30094384.469999999</v>
          </cell>
          <cell r="AJ53">
            <v>4.3315967523915692E-2</v>
          </cell>
          <cell r="AL53">
            <v>0</v>
          </cell>
          <cell r="AM53">
            <v>0</v>
          </cell>
          <cell r="AO53">
            <v>30094384.469999999</v>
          </cell>
          <cell r="AP53">
            <v>1.3081591264964844E-3</v>
          </cell>
        </row>
        <row r="54">
          <cell r="A54" t="str">
            <v>Promotora BHD</v>
          </cell>
          <cell r="C54">
            <v>0</v>
          </cell>
          <cell r="E54">
            <v>0</v>
          </cell>
          <cell r="G54">
            <v>0</v>
          </cell>
          <cell r="I54">
            <v>0</v>
          </cell>
          <cell r="K54">
            <v>0</v>
          </cell>
          <cell r="M54">
            <v>0</v>
          </cell>
          <cell r="O54">
            <v>0</v>
          </cell>
          <cell r="R54">
            <v>0</v>
          </cell>
          <cell r="U54">
            <v>0</v>
          </cell>
          <cell r="W54">
            <v>0</v>
          </cell>
          <cell r="Y54">
            <v>0</v>
          </cell>
          <cell r="AA54">
            <v>4500000</v>
          </cell>
          <cell r="AB54">
            <v>1.2571258289831959E-2</v>
          </cell>
          <cell r="AD54">
            <v>0</v>
          </cell>
          <cell r="AF54">
            <v>0</v>
          </cell>
          <cell r="AG54">
            <v>5105345.18</v>
          </cell>
          <cell r="AH54">
            <v>6.0896511822967632E-2</v>
          </cell>
          <cell r="AI54">
            <v>9605345.1799999997</v>
          </cell>
          <cell r="AJ54">
            <v>1.3825330778492581E-2</v>
          </cell>
          <cell r="AL54">
            <v>0</v>
          </cell>
          <cell r="AM54">
            <v>0</v>
          </cell>
          <cell r="AO54">
            <v>9605345.1799999997</v>
          </cell>
          <cell r="AP54">
            <v>4.1753038587288366E-4</v>
          </cell>
        </row>
        <row r="55">
          <cell r="A55" t="str">
            <v>Rizek</v>
          </cell>
          <cell r="C55">
            <v>0</v>
          </cell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  <cell r="O55">
            <v>0</v>
          </cell>
          <cell r="R55">
            <v>0</v>
          </cell>
          <cell r="U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J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</row>
        <row r="56">
          <cell r="Y56">
            <v>0</v>
          </cell>
          <cell r="AL56" t="str">
            <v>TOTAL VERT</v>
          </cell>
          <cell r="AO56" t="str">
            <v>TOTAL VERT</v>
          </cell>
        </row>
        <row r="57">
          <cell r="A57" t="str">
            <v>TOTAL</v>
          </cell>
          <cell r="B57">
            <v>2972884735.46</v>
          </cell>
          <cell r="C57">
            <v>1</v>
          </cell>
          <cell r="D57">
            <v>253603823.32000002</v>
          </cell>
          <cell r="E57">
            <v>0.99999999999999978</v>
          </cell>
          <cell r="F57">
            <v>359746663.80000001</v>
          </cell>
          <cell r="G57">
            <v>1</v>
          </cell>
          <cell r="H57">
            <v>4761515144.8400002</v>
          </cell>
          <cell r="I57">
            <v>1</v>
          </cell>
          <cell r="J57">
            <v>1828956023.6399999</v>
          </cell>
          <cell r="K57">
            <v>1</v>
          </cell>
          <cell r="L57">
            <v>216065718.33000001</v>
          </cell>
          <cell r="M57">
            <v>0.99999999999999989</v>
          </cell>
          <cell r="N57">
            <v>2451950920.77</v>
          </cell>
          <cell r="O57">
            <v>1</v>
          </cell>
          <cell r="Q57">
            <v>12844723030.159998</v>
          </cell>
          <cell r="R57">
            <v>1</v>
          </cell>
          <cell r="T57">
            <v>6696446156.6499996</v>
          </cell>
          <cell r="U57">
            <v>1</v>
          </cell>
          <cell r="V57">
            <v>1675565636.51</v>
          </cell>
          <cell r="W57">
            <v>1.0000000000000002</v>
          </cell>
          <cell r="AA57">
            <v>357959394.06</v>
          </cell>
          <cell r="AB57">
            <v>0.99999999999999989</v>
          </cell>
          <cell r="AC57">
            <v>92416010.239999995</v>
          </cell>
          <cell r="AD57">
            <v>1</v>
          </cell>
          <cell r="AE57">
            <v>176689954.47999999</v>
          </cell>
          <cell r="AF57">
            <v>1.0000000000000002</v>
          </cell>
          <cell r="AG57">
            <v>83836414.060000002</v>
          </cell>
          <cell r="AH57">
            <v>0.99999999999999989</v>
          </cell>
          <cell r="AI57">
            <v>694764221.84000003</v>
          </cell>
          <cell r="AJ57">
            <v>0.99999999999999978</v>
          </cell>
          <cell r="AL57">
            <v>15613930097.499998</v>
          </cell>
          <cell r="AM57">
            <v>1.0000000000000002</v>
          </cell>
          <cell r="AO57">
            <v>23005140475.990002</v>
          </cell>
          <cell r="AP57">
            <v>0.99999999999999978</v>
          </cell>
        </row>
        <row r="58">
          <cell r="X58">
            <v>1093641430.8299999</v>
          </cell>
          <cell r="Y58">
            <v>1</v>
          </cell>
          <cell r="AL58" t="str">
            <v>TOTAL HORIZ</v>
          </cell>
          <cell r="AO58" t="str">
            <v>TOTAL HORIZ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Fechas"/>
      <sheetName val="Afiliados 2022"/>
      <sheetName val="Cotizantes 2022"/>
      <sheetName val="Individualizacion 2022"/>
      <sheetName val="Mercado Potencial 2022"/>
      <sheetName val="Patrimonio 2022"/>
      <sheetName val="Rentabilidad 2022"/>
      <sheetName val="Beneficios 2022"/>
      <sheetName val="RQ Enero 2022"/>
      <sheetName val="RM Enero 2022"/>
      <sheetName val="RQ Febrero 2022"/>
      <sheetName val="RM Febrero 2022"/>
      <sheetName val="RQ Marzo 2022"/>
      <sheetName val="RM Marzo 2022"/>
      <sheetName val="RQ Abril 2022"/>
      <sheetName val="RM Abril 2022"/>
      <sheetName val="RQ Mayo 2022"/>
      <sheetName val="RM Mayo 2022"/>
      <sheetName val="RQ Junio 2022"/>
      <sheetName val="RM Junio 2022"/>
      <sheetName val="RQ Julio 2022"/>
      <sheetName val="RM Julio 2022"/>
      <sheetName val="RQ Agosto 2022"/>
      <sheetName val="RM Agosto 2022"/>
      <sheetName val="RQ Septiembre 2022"/>
      <sheetName val="RM Septiembre 2022"/>
      <sheetName val="RQ Octubre 2022"/>
      <sheetName val="RM Octubre 2022"/>
      <sheetName val="RQ Noviembre 2022"/>
      <sheetName val="RM Noviembre 2022"/>
      <sheetName val="RQ Diciembre 2022"/>
      <sheetName val="RM Diciembre 2022"/>
    </sheetNames>
    <sheetDataSet>
      <sheetData sheetId="0"/>
      <sheetData sheetId="1">
        <row r="6">
          <cell r="K6" t="str">
            <v>Marzo-2022</v>
          </cell>
          <cell r="L6" t="str">
            <v>Diciembre-2021</v>
          </cell>
        </row>
        <row r="20">
          <cell r="E20" t="str">
            <v>Resumen estadístico previsional al 31 de marzo de 2022</v>
          </cell>
        </row>
      </sheetData>
      <sheetData sheetId="2">
        <row r="42">
          <cell r="G42">
            <v>62555</v>
          </cell>
        </row>
        <row r="43">
          <cell r="G43">
            <v>1331239</v>
          </cell>
        </row>
        <row r="44">
          <cell r="G44">
            <v>9663</v>
          </cell>
        </row>
        <row r="45">
          <cell r="G45">
            <v>1376438</v>
          </cell>
        </row>
        <row r="46">
          <cell r="G46">
            <v>597678</v>
          </cell>
        </row>
        <row r="47">
          <cell r="G47">
            <v>32300</v>
          </cell>
        </row>
        <row r="48">
          <cell r="G48">
            <v>937679</v>
          </cell>
        </row>
        <row r="50">
          <cell r="G50">
            <v>1357</v>
          </cell>
        </row>
        <row r="51">
          <cell r="G51">
            <v>2571</v>
          </cell>
        </row>
        <row r="52">
          <cell r="G52">
            <v>119362</v>
          </cell>
        </row>
        <row r="54">
          <cell r="G54">
            <v>105863</v>
          </cell>
        </row>
      </sheetData>
      <sheetData sheetId="3">
        <row r="44">
          <cell r="G44">
            <v>32068</v>
          </cell>
        </row>
        <row r="45">
          <cell r="G45">
            <v>519435</v>
          </cell>
        </row>
        <row r="46">
          <cell r="G46">
            <v>6997</v>
          </cell>
        </row>
        <row r="47">
          <cell r="G47">
            <v>624270</v>
          </cell>
        </row>
        <row r="48">
          <cell r="G48">
            <v>284236</v>
          </cell>
        </row>
        <row r="49">
          <cell r="G49">
            <v>16638</v>
          </cell>
        </row>
        <row r="50">
          <cell r="G50">
            <v>405193</v>
          </cell>
        </row>
        <row r="52">
          <cell r="G52">
            <v>350</v>
          </cell>
        </row>
        <row r="53">
          <cell r="G53">
            <v>1530</v>
          </cell>
        </row>
        <row r="54">
          <cell r="G54">
            <v>96590</v>
          </cell>
        </row>
        <row r="56">
          <cell r="G56">
            <v>29237</v>
          </cell>
        </row>
        <row r="57">
          <cell r="G57">
            <v>14492</v>
          </cell>
        </row>
      </sheetData>
      <sheetData sheetId="4">
        <row r="126">
          <cell r="B126">
            <v>62146217.149999999</v>
          </cell>
          <cell r="C126">
            <v>77941.039999999994</v>
          </cell>
        </row>
        <row r="127">
          <cell r="B127">
            <v>1130726681.1400001</v>
          </cell>
          <cell r="C127">
            <v>6982130.0999999996</v>
          </cell>
        </row>
        <row r="128">
          <cell r="B128">
            <v>27518872.98</v>
          </cell>
          <cell r="C128">
            <v>395258.37</v>
          </cell>
        </row>
        <row r="129">
          <cell r="B129">
            <v>1579830271.72</v>
          </cell>
          <cell r="C129">
            <v>12742837.119999999</v>
          </cell>
        </row>
        <row r="130">
          <cell r="B130">
            <v>759201463.09000003</v>
          </cell>
          <cell r="C130">
            <v>6541422.7699999996</v>
          </cell>
        </row>
        <row r="131">
          <cell r="B131">
            <v>35281433.329999998</v>
          </cell>
          <cell r="C131">
            <v>391891.81</v>
          </cell>
        </row>
        <row r="132">
          <cell r="B132">
            <v>976426567.41999996</v>
          </cell>
          <cell r="C132">
            <v>7082645.4000000004</v>
          </cell>
        </row>
        <row r="133">
          <cell r="B133">
            <v>4571131506.8299999</v>
          </cell>
          <cell r="C133">
            <v>34214126.609999999</v>
          </cell>
        </row>
        <row r="134">
          <cell r="B134">
            <v>9753790.4399999995</v>
          </cell>
          <cell r="C134">
            <v>14517583.380000001</v>
          </cell>
        </row>
        <row r="135">
          <cell r="B135">
            <v>26844653.620000001</v>
          </cell>
          <cell r="C135">
            <v>23079962.640000001</v>
          </cell>
        </row>
        <row r="136">
          <cell r="B136">
            <v>469285639.88</v>
          </cell>
          <cell r="C136">
            <v>204502337.71000001</v>
          </cell>
        </row>
        <row r="137">
          <cell r="B137">
            <v>505884083.94</v>
          </cell>
          <cell r="C137">
            <v>242099883.73000002</v>
          </cell>
        </row>
        <row r="138">
          <cell r="B138">
            <v>115444448.91</v>
          </cell>
          <cell r="C138">
            <v>1015650.01</v>
          </cell>
        </row>
        <row r="140">
          <cell r="H140">
            <v>28094756.949999999</v>
          </cell>
        </row>
        <row r="141">
          <cell r="H141">
            <v>56188281.200000003</v>
          </cell>
        </row>
        <row r="142">
          <cell r="H142">
            <v>43529619.200000003</v>
          </cell>
        </row>
        <row r="143">
          <cell r="H143">
            <v>248737504.33000001</v>
          </cell>
        </row>
        <row r="144">
          <cell r="H144">
            <v>35486436.060000002</v>
          </cell>
        </row>
        <row r="145">
          <cell r="D145">
            <v>576133254.32000005</v>
          </cell>
          <cell r="E145">
            <v>29970412.32</v>
          </cell>
          <cell r="F145">
            <v>1318.77</v>
          </cell>
          <cell r="G145">
            <v>5485386.629999999</v>
          </cell>
        </row>
      </sheetData>
      <sheetData sheetId="5">
        <row r="7">
          <cell r="H7">
            <v>2581660.6085818596</v>
          </cell>
        </row>
      </sheetData>
      <sheetData sheetId="6">
        <row r="49">
          <cell r="G49">
            <v>9039739032.4200001</v>
          </cell>
        </row>
        <row r="50">
          <cell r="G50">
            <v>184841740586.48001</v>
          </cell>
        </row>
        <row r="51">
          <cell r="G51">
            <v>4936080039.3299999</v>
          </cell>
        </row>
        <row r="52">
          <cell r="G52">
            <v>267385913267.5</v>
          </cell>
        </row>
        <row r="53">
          <cell r="G53">
            <v>132824064601.81</v>
          </cell>
        </row>
        <row r="54">
          <cell r="G54">
            <v>7655054572.8699999</v>
          </cell>
        </row>
        <row r="55">
          <cell r="G55">
            <v>164344761429.01001</v>
          </cell>
        </row>
        <row r="56">
          <cell r="G56">
            <v>93763251.379999995</v>
          </cell>
        </row>
        <row r="59">
          <cell r="G59">
            <v>44500173987.919998</v>
          </cell>
        </row>
        <row r="60">
          <cell r="G60">
            <v>25341760246.419998</v>
          </cell>
        </row>
        <row r="61">
          <cell r="G61">
            <v>19158413741.5</v>
          </cell>
        </row>
        <row r="62">
          <cell r="G62">
            <v>56448616765.690002</v>
          </cell>
        </row>
        <row r="63">
          <cell r="G63">
            <v>105042031904.81</v>
          </cell>
        </row>
      </sheetData>
      <sheetData sheetId="7">
        <row r="37">
          <cell r="F37">
            <v>0.11397728953569362</v>
          </cell>
        </row>
        <row r="38">
          <cell r="F38">
            <v>0.10761454580919994</v>
          </cell>
        </row>
        <row r="39">
          <cell r="F39">
            <v>0.10501604427935263</v>
          </cell>
        </row>
        <row r="40">
          <cell r="F40">
            <v>8.5027514118343639E-2</v>
          </cell>
        </row>
        <row r="41">
          <cell r="F41">
            <v>9.5167918447998989E-2</v>
          </cell>
        </row>
        <row r="42">
          <cell r="F42">
            <v>7.8379996188803869E-2</v>
          </cell>
        </row>
        <row r="43">
          <cell r="F43">
            <v>7.9374752568673212E-2</v>
          </cell>
        </row>
        <row r="45">
          <cell r="F45">
            <v>9.7865435862909411E-2</v>
          </cell>
        </row>
        <row r="46">
          <cell r="F46">
            <v>0.1133316847660668</v>
          </cell>
        </row>
        <row r="47">
          <cell r="F47">
            <v>0.11440694340293887</v>
          </cell>
        </row>
        <row r="48">
          <cell r="F48">
            <v>9.4299999999999995E-2</v>
          </cell>
        </row>
        <row r="49">
          <cell r="F49">
            <v>9.3627577213187013E-2</v>
          </cell>
        </row>
      </sheetData>
      <sheetData sheetId="8">
        <row r="7">
          <cell r="B7">
            <v>21341</v>
          </cell>
          <cell r="C7">
            <v>14243</v>
          </cell>
          <cell r="F7">
            <v>31577</v>
          </cell>
          <cell r="G7">
            <v>11995</v>
          </cell>
        </row>
        <row r="24">
          <cell r="B24">
            <v>197006</v>
          </cell>
          <cell r="C24">
            <v>39</v>
          </cell>
          <cell r="D24">
            <v>186480</v>
          </cell>
          <cell r="E24">
            <v>35838846031.659996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970B6-4CA9-4C7C-A387-FC84E36189A3}">
  <sheetPr>
    <pageSetUpPr fitToPage="1"/>
  </sheetPr>
  <dimension ref="A1:K138"/>
  <sheetViews>
    <sheetView showGridLines="0" tabSelected="1" view="pageBreakPreview" zoomScaleSheetLayoutView="100" workbookViewId="0">
      <selection activeCell="L12" sqref="L12"/>
    </sheetView>
  </sheetViews>
  <sheetFormatPr baseColWidth="10" defaultColWidth="11.42578125" defaultRowHeight="12.75" x14ac:dyDescent="0.2"/>
  <cols>
    <col min="1" max="1" width="11.42578125" style="1" bestFit="1" customWidth="1"/>
    <col min="2" max="2" width="16.7109375" style="1" customWidth="1"/>
    <col min="3" max="3" width="30" style="1" customWidth="1"/>
    <col min="4" max="4" width="24.28515625" style="1" bestFit="1" customWidth="1"/>
    <col min="5" max="5" width="22.42578125" style="1" bestFit="1" customWidth="1"/>
    <col min="6" max="6" width="17.42578125" style="1" bestFit="1" customWidth="1"/>
    <col min="7" max="7" width="22" style="1" bestFit="1" customWidth="1"/>
    <col min="8" max="8" width="14.7109375" style="1" customWidth="1"/>
    <col min="9" max="9" width="16.7109375" style="1" bestFit="1" customWidth="1"/>
    <col min="10" max="10" width="13.7109375" style="1" customWidth="1"/>
    <col min="11" max="11" width="13.7109375" style="1" bestFit="1" customWidth="1"/>
    <col min="12" max="16384" width="11.42578125" style="1"/>
  </cols>
  <sheetData>
    <row r="1" spans="1:9" ht="13.5" customHeight="1" x14ac:dyDescent="0.2"/>
    <row r="2" spans="1:9" ht="12.75" customHeight="1" x14ac:dyDescent="0.2">
      <c r="B2" s="2"/>
      <c r="C2" s="2"/>
      <c r="D2" s="2"/>
      <c r="E2" s="2"/>
      <c r="F2" s="3"/>
      <c r="G2" s="3"/>
      <c r="H2" s="3"/>
      <c r="I2" s="2"/>
    </row>
    <row r="3" spans="1:9" ht="12.75" customHeight="1" x14ac:dyDescent="0.2">
      <c r="A3" s="2"/>
      <c r="B3" s="2"/>
      <c r="C3" s="2"/>
      <c r="D3" s="2"/>
      <c r="E3" s="2"/>
      <c r="F3" s="3"/>
      <c r="G3" s="4"/>
      <c r="I3" s="2"/>
    </row>
    <row r="4" spans="1:9" ht="23.25" x14ac:dyDescent="0.3">
      <c r="B4" s="5"/>
      <c r="C4" s="5"/>
      <c r="D4" s="5"/>
      <c r="E4" s="5"/>
      <c r="F4" s="6"/>
      <c r="G4" s="4"/>
      <c r="H4" s="7" t="s">
        <v>0</v>
      </c>
      <c r="I4" s="5"/>
    </row>
    <row r="5" spans="1:9" ht="24" thickBot="1" x14ac:dyDescent="0.4">
      <c r="A5" s="8"/>
      <c r="B5" s="8"/>
      <c r="C5" s="8"/>
      <c r="D5" s="9"/>
      <c r="E5" s="9"/>
      <c r="F5" s="10"/>
      <c r="G5" s="11"/>
      <c r="H5" s="12" t="str">
        <f>+[2]Fechas!E20</f>
        <v>Resumen estadístico previsional al 31 de marzo de 2022</v>
      </c>
      <c r="I5" s="13"/>
    </row>
    <row r="6" spans="1:9" ht="18" thickTop="1" thickBot="1" x14ac:dyDescent="0.3">
      <c r="A6" s="8"/>
      <c r="B6" s="8"/>
      <c r="C6" s="8"/>
      <c r="D6" s="137" t="str">
        <f>+[2]Fechas!K6</f>
        <v>Marzo-2022</v>
      </c>
      <c r="E6" s="139" t="str">
        <f>+[2]Fechas!L6</f>
        <v>Diciembre-2021</v>
      </c>
      <c r="F6" s="141" t="s">
        <v>1</v>
      </c>
      <c r="G6" s="143" t="s">
        <v>2</v>
      </c>
      <c r="H6" s="144"/>
      <c r="I6" s="13"/>
    </row>
    <row r="7" spans="1:9" ht="18" thickTop="1" thickBot="1" x14ac:dyDescent="0.3">
      <c r="A7" s="14"/>
      <c r="B7" s="14"/>
      <c r="C7" s="14"/>
      <c r="D7" s="138"/>
      <c r="E7" s="140"/>
      <c r="F7" s="142"/>
      <c r="G7" s="15" t="s">
        <v>3</v>
      </c>
      <c r="H7" s="16" t="s">
        <v>4</v>
      </c>
      <c r="I7" s="13"/>
    </row>
    <row r="8" spans="1:9" ht="18.75" thickTop="1" x14ac:dyDescent="0.25">
      <c r="A8" s="115"/>
      <c r="B8" s="116"/>
      <c r="C8" s="117" t="s">
        <v>5</v>
      </c>
      <c r="D8" s="17">
        <f>D9+D17+D21</f>
        <v>4576705</v>
      </c>
      <c r="E8" s="18">
        <v>4511974</v>
      </c>
      <c r="F8" s="19">
        <f>D8/D$8</f>
        <v>1</v>
      </c>
      <c r="G8" s="20">
        <f>D8-E8</f>
        <v>64731</v>
      </c>
      <c r="H8" s="21">
        <f t="shared" ref="H8:H9" si="0">G8/E8</f>
        <v>1.4346492244857794E-2</v>
      </c>
      <c r="I8" s="13"/>
    </row>
    <row r="9" spans="1:9" ht="16.5" x14ac:dyDescent="0.25">
      <c r="A9" s="133" t="s">
        <v>6</v>
      </c>
      <c r="B9" s="133"/>
      <c r="C9" s="133"/>
      <c r="D9" s="17">
        <f>SUM(D10:D16)</f>
        <v>4347552</v>
      </c>
      <c r="E9" s="22">
        <v>4283048</v>
      </c>
      <c r="F9" s="19">
        <f>D9/D$8</f>
        <v>0.94993057232222744</v>
      </c>
      <c r="G9" s="23">
        <f t="shared" ref="G9" si="1">D9-E9</f>
        <v>64504</v>
      </c>
      <c r="H9" s="21">
        <f t="shared" si="0"/>
        <v>1.5060302849746255E-2</v>
      </c>
      <c r="I9" s="13"/>
    </row>
    <row r="10" spans="1:9" ht="16.5" x14ac:dyDescent="0.25">
      <c r="A10" s="118"/>
      <c r="B10" s="118"/>
      <c r="C10" s="119" t="s">
        <v>7</v>
      </c>
      <c r="D10" s="24">
        <f>+'[2]Afiliados 2022'!G42</f>
        <v>62555</v>
      </c>
      <c r="E10" s="25">
        <v>59244</v>
      </c>
      <c r="F10" s="26">
        <f t="shared" ref="F10:F21" si="2">D10/D$8</f>
        <v>1.3668130237802088E-2</v>
      </c>
      <c r="G10" s="27">
        <f>D10-E10</f>
        <v>3311</v>
      </c>
      <c r="H10" s="28">
        <f>G10/E10</f>
        <v>5.5887516035379108E-2</v>
      </c>
      <c r="I10" s="13"/>
    </row>
    <row r="11" spans="1:9" ht="16.5" x14ac:dyDescent="0.25">
      <c r="A11" s="120"/>
      <c r="B11" s="121"/>
      <c r="C11" s="119" t="s">
        <v>8</v>
      </c>
      <c r="D11" s="24">
        <f>+'[2]Afiliados 2022'!G43</f>
        <v>1331239</v>
      </c>
      <c r="E11" s="25">
        <v>1315334</v>
      </c>
      <c r="F11" s="26">
        <f t="shared" si="2"/>
        <v>0.29087280040990188</v>
      </c>
      <c r="G11" s="27">
        <f>D11-E11</f>
        <v>15905</v>
      </c>
      <c r="H11" s="28">
        <f t="shared" ref="H11:H16" si="3">G11/E11</f>
        <v>1.2091985761791301E-2</v>
      </c>
      <c r="I11" s="13"/>
    </row>
    <row r="12" spans="1:9" ht="16.5" x14ac:dyDescent="0.25">
      <c r="A12" s="118"/>
      <c r="B12" s="118"/>
      <c r="C12" s="119" t="s">
        <v>9</v>
      </c>
      <c r="D12" s="24">
        <f>+'[2]Afiliados 2022'!G44</f>
        <v>9663</v>
      </c>
      <c r="E12" s="25">
        <v>8976</v>
      </c>
      <c r="F12" s="26">
        <f t="shared" si="2"/>
        <v>2.1113442968248991E-3</v>
      </c>
      <c r="G12" s="27">
        <f>D12-E12</f>
        <v>687</v>
      </c>
      <c r="H12" s="28">
        <f t="shared" si="3"/>
        <v>7.6537433155080214E-2</v>
      </c>
      <c r="I12" s="13"/>
    </row>
    <row r="13" spans="1:9" ht="16.5" x14ac:dyDescent="0.25">
      <c r="A13" s="120"/>
      <c r="B13" s="121"/>
      <c r="C13" s="119" t="s">
        <v>10</v>
      </c>
      <c r="D13" s="24">
        <f>+'[2]Afiliados 2022'!G45</f>
        <v>1376438</v>
      </c>
      <c r="E13" s="25">
        <v>1354061</v>
      </c>
      <c r="F13" s="26">
        <f t="shared" si="2"/>
        <v>0.30074868273135369</v>
      </c>
      <c r="G13" s="27">
        <f t="shared" ref="G13:G16" si="4">D13-E13</f>
        <v>22377</v>
      </c>
      <c r="H13" s="28">
        <f t="shared" si="3"/>
        <v>1.6525843370424228E-2</v>
      </c>
      <c r="I13" s="13"/>
    </row>
    <row r="14" spans="1:9" ht="16.5" x14ac:dyDescent="0.25">
      <c r="A14" s="120"/>
      <c r="B14" s="121"/>
      <c r="C14" s="119" t="s">
        <v>11</v>
      </c>
      <c r="D14" s="24">
        <f>+'[2]Afiliados 2022'!G46</f>
        <v>597678</v>
      </c>
      <c r="E14" s="25">
        <v>590113</v>
      </c>
      <c r="F14" s="26">
        <f t="shared" si="2"/>
        <v>0.13059133153655306</v>
      </c>
      <c r="G14" s="27">
        <f t="shared" si="4"/>
        <v>7565</v>
      </c>
      <c r="H14" s="28">
        <f t="shared" si="3"/>
        <v>1.2819578623077275E-2</v>
      </c>
      <c r="I14" s="13"/>
    </row>
    <row r="15" spans="1:9" ht="16.5" x14ac:dyDescent="0.25">
      <c r="A15" s="120"/>
      <c r="B15" s="121"/>
      <c r="C15" s="119" t="s">
        <v>12</v>
      </c>
      <c r="D15" s="24">
        <f>+'[2]Afiliados 2022'!G47</f>
        <v>32300</v>
      </c>
      <c r="E15" s="25">
        <v>32064</v>
      </c>
      <c r="F15" s="26">
        <f t="shared" si="2"/>
        <v>7.0574791252658847E-3</v>
      </c>
      <c r="G15" s="27">
        <f t="shared" si="4"/>
        <v>236</v>
      </c>
      <c r="H15" s="28">
        <f t="shared" si="3"/>
        <v>7.3602794411177647E-3</v>
      </c>
      <c r="I15" s="13"/>
    </row>
    <row r="16" spans="1:9" ht="16.5" x14ac:dyDescent="0.25">
      <c r="A16" s="120"/>
      <c r="B16" s="121"/>
      <c r="C16" s="119" t="s">
        <v>13</v>
      </c>
      <c r="D16" s="24">
        <f>+'[2]Afiliados 2022'!G48</f>
        <v>937679</v>
      </c>
      <c r="E16" s="25">
        <v>923256</v>
      </c>
      <c r="F16" s="26">
        <f t="shared" si="2"/>
        <v>0.20488080398452599</v>
      </c>
      <c r="G16" s="27">
        <f t="shared" si="4"/>
        <v>14423</v>
      </c>
      <c r="H16" s="28">
        <f t="shared" si="3"/>
        <v>1.5621886020778636E-2</v>
      </c>
      <c r="I16" s="13"/>
    </row>
    <row r="17" spans="1:9" ht="16.5" x14ac:dyDescent="0.25">
      <c r="A17" s="119"/>
      <c r="B17" s="119"/>
      <c r="C17" s="118" t="s">
        <v>14</v>
      </c>
      <c r="D17" s="17">
        <f>D20+D18+D19</f>
        <v>123290</v>
      </c>
      <c r="E17" s="22">
        <v>123286</v>
      </c>
      <c r="F17" s="19">
        <f t="shared" si="2"/>
        <v>2.6938594469165043E-2</v>
      </c>
      <c r="G17" s="23">
        <f>D17-E17</f>
        <v>4</v>
      </c>
      <c r="H17" s="21">
        <f>G17/E17</f>
        <v>3.2444884252875426E-5</v>
      </c>
      <c r="I17" s="13"/>
    </row>
    <row r="18" spans="1:9" ht="16.5" x14ac:dyDescent="0.25">
      <c r="A18" s="119"/>
      <c r="B18" s="119"/>
      <c r="C18" s="119" t="s">
        <v>15</v>
      </c>
      <c r="D18" s="24">
        <f>+'[2]Afiliados 2022'!G50</f>
        <v>1357</v>
      </c>
      <c r="E18" s="25">
        <v>1357</v>
      </c>
      <c r="F18" s="26">
        <f t="shared" si="2"/>
        <v>2.9650152238346148E-4</v>
      </c>
      <c r="G18" s="27">
        <f>D18-E18</f>
        <v>0</v>
      </c>
      <c r="H18" s="28">
        <f>G18/E18</f>
        <v>0</v>
      </c>
      <c r="I18" s="13"/>
    </row>
    <row r="19" spans="1:9" ht="16.5" x14ac:dyDescent="0.25">
      <c r="A19" s="119"/>
      <c r="B19" s="119"/>
      <c r="C19" s="119" t="s">
        <v>16</v>
      </c>
      <c r="D19" s="24">
        <f>+'[2]Afiliados 2022'!G51</f>
        <v>2571</v>
      </c>
      <c r="E19" s="25">
        <v>2571</v>
      </c>
      <c r="F19" s="26">
        <f t="shared" si="2"/>
        <v>5.6175785854670559E-4</v>
      </c>
      <c r="G19" s="27">
        <f t="shared" ref="G19:G20" si="5">D19-E19</f>
        <v>0</v>
      </c>
      <c r="H19" s="28">
        <f t="shared" ref="H19:H20" si="6">G19/E19</f>
        <v>0</v>
      </c>
      <c r="I19" s="13"/>
    </row>
    <row r="20" spans="1:9" ht="16.5" x14ac:dyDescent="0.25">
      <c r="A20" s="119"/>
      <c r="B20" s="119"/>
      <c r="C20" s="119" t="s">
        <v>17</v>
      </c>
      <c r="D20" s="24">
        <f>+'[2]Afiliados 2022'!G52</f>
        <v>119362</v>
      </c>
      <c r="E20" s="25">
        <v>119358</v>
      </c>
      <c r="F20" s="26">
        <f>D20/D$8</f>
        <v>2.6080335088234877E-2</v>
      </c>
      <c r="G20" s="27">
        <f t="shared" si="5"/>
        <v>4</v>
      </c>
      <c r="H20" s="28">
        <f t="shared" si="6"/>
        <v>3.351262588180097E-5</v>
      </c>
      <c r="I20" s="13"/>
    </row>
    <row r="21" spans="1:9" ht="17.25" thickBot="1" x14ac:dyDescent="0.3">
      <c r="A21" s="119"/>
      <c r="B21" s="119"/>
      <c r="C21" s="118" t="s">
        <v>18</v>
      </c>
      <c r="D21" s="17">
        <f>+'[2]Afiliados 2022'!G54</f>
        <v>105863</v>
      </c>
      <c r="E21" s="29">
        <v>105640</v>
      </c>
      <c r="F21" s="19">
        <f t="shared" si="2"/>
        <v>2.3130833208607503E-2</v>
      </c>
      <c r="G21" s="23">
        <f>D21-E21</f>
        <v>223</v>
      </c>
      <c r="H21" s="21">
        <f>G21/E21</f>
        <v>2.1109428246876183E-3</v>
      </c>
      <c r="I21" s="13"/>
    </row>
    <row r="22" spans="1:9" ht="18" thickTop="1" thickBot="1" x14ac:dyDescent="0.3">
      <c r="A22" s="122"/>
      <c r="B22" s="122"/>
      <c r="C22" s="122"/>
      <c r="D22" s="30"/>
      <c r="E22" s="31"/>
      <c r="F22" s="32"/>
      <c r="G22" s="33"/>
      <c r="H22" s="34"/>
      <c r="I22" s="13"/>
    </row>
    <row r="23" spans="1:9" ht="17.25" thickTop="1" x14ac:dyDescent="0.25">
      <c r="A23" s="115"/>
      <c r="B23" s="123"/>
      <c r="C23" s="117" t="s">
        <v>19</v>
      </c>
      <c r="D23" s="17">
        <f>D24+D32+D36+D37</f>
        <v>2031036</v>
      </c>
      <c r="E23" s="22">
        <v>1972032</v>
      </c>
      <c r="F23" s="19">
        <f t="shared" ref="F23:F37" si="7">D23/D$23</f>
        <v>1</v>
      </c>
      <c r="G23" s="23">
        <f>D23-E23</f>
        <v>59004</v>
      </c>
      <c r="H23" s="21">
        <f t="shared" ref="H23:H37" si="8">G23/E23</f>
        <v>2.9920406971083634E-2</v>
      </c>
      <c r="I23" s="13"/>
    </row>
    <row r="24" spans="1:9" ht="16.5" x14ac:dyDescent="0.25">
      <c r="A24" s="133" t="s">
        <v>6</v>
      </c>
      <c r="B24" s="133"/>
      <c r="C24" s="133"/>
      <c r="D24" s="17">
        <f>SUM(D25:D31)</f>
        <v>1888837</v>
      </c>
      <c r="E24" s="22">
        <v>1830601</v>
      </c>
      <c r="F24" s="19">
        <f t="shared" si="7"/>
        <v>0.92998696231873779</v>
      </c>
      <c r="G24" s="23">
        <f t="shared" ref="G24:G37" si="9">D24-E24</f>
        <v>58236</v>
      </c>
      <c r="H24" s="21">
        <f t="shared" si="8"/>
        <v>3.1812503106903145E-2</v>
      </c>
      <c r="I24" s="13"/>
    </row>
    <row r="25" spans="1:9" ht="16.5" x14ac:dyDescent="0.25">
      <c r="A25" s="118"/>
      <c r="B25" s="118"/>
      <c r="C25" s="119" t="s">
        <v>7</v>
      </c>
      <c r="D25" s="24">
        <f>+'[2]Cotizantes 2022'!G44</f>
        <v>32068</v>
      </c>
      <c r="E25" s="25">
        <v>30085</v>
      </c>
      <c r="F25" s="26">
        <f t="shared" si="7"/>
        <v>1.5788986507378502E-2</v>
      </c>
      <c r="G25" s="27">
        <f>D25-E25</f>
        <v>1983</v>
      </c>
      <c r="H25" s="28">
        <f>G25/E25</f>
        <v>6.5913245803556592E-2</v>
      </c>
      <c r="I25" s="13"/>
    </row>
    <row r="26" spans="1:9" ht="16.5" x14ac:dyDescent="0.25">
      <c r="A26" s="120"/>
      <c r="B26" s="119"/>
      <c r="C26" s="119" t="s">
        <v>8</v>
      </c>
      <c r="D26" s="24">
        <f>+'[2]Cotizantes 2022'!G45</f>
        <v>519435</v>
      </c>
      <c r="E26" s="25">
        <v>504110</v>
      </c>
      <c r="F26" s="26">
        <f t="shared" si="7"/>
        <v>0.25574879027255054</v>
      </c>
      <c r="G26" s="27">
        <f t="shared" ref="G26:G31" si="10">D26-E26</f>
        <v>15325</v>
      </c>
      <c r="H26" s="28">
        <f t="shared" ref="H26:H31" si="11">G26/E26</f>
        <v>3.0400111086865963E-2</v>
      </c>
      <c r="I26" s="13"/>
    </row>
    <row r="27" spans="1:9" ht="16.5" x14ac:dyDescent="0.25">
      <c r="A27" s="118"/>
      <c r="B27" s="118"/>
      <c r="C27" s="119" t="s">
        <v>9</v>
      </c>
      <c r="D27" s="24">
        <f>+'[2]Cotizantes 2022'!G46</f>
        <v>6997</v>
      </c>
      <c r="E27" s="25">
        <v>6752</v>
      </c>
      <c r="F27" s="26">
        <f t="shared" si="7"/>
        <v>3.4450398712775154E-3</v>
      </c>
      <c r="G27" s="27">
        <f t="shared" si="10"/>
        <v>245</v>
      </c>
      <c r="H27" s="28">
        <f t="shared" si="11"/>
        <v>3.6285545023696686E-2</v>
      </c>
      <c r="I27" s="13"/>
    </row>
    <row r="28" spans="1:9" ht="16.5" x14ac:dyDescent="0.25">
      <c r="A28" s="120"/>
      <c r="B28" s="119"/>
      <c r="C28" s="119" t="s">
        <v>10</v>
      </c>
      <c r="D28" s="24">
        <f>+'[2]Cotizantes 2022'!G47</f>
        <v>624270</v>
      </c>
      <c r="E28" s="25">
        <v>604868</v>
      </c>
      <c r="F28" s="26">
        <f t="shared" si="7"/>
        <v>0.30736530519399952</v>
      </c>
      <c r="G28" s="27">
        <f t="shared" si="10"/>
        <v>19402</v>
      </c>
      <c r="H28" s="28">
        <f t="shared" si="11"/>
        <v>3.2076419979235139E-2</v>
      </c>
      <c r="I28" s="13"/>
    </row>
    <row r="29" spans="1:9" ht="16.5" x14ac:dyDescent="0.25">
      <c r="A29" s="120"/>
      <c r="B29" s="119"/>
      <c r="C29" s="119" t="s">
        <v>11</v>
      </c>
      <c r="D29" s="24">
        <f>+'[2]Cotizantes 2022'!G48</f>
        <v>284236</v>
      </c>
      <c r="E29" s="25">
        <v>277195</v>
      </c>
      <c r="F29" s="26">
        <f t="shared" si="7"/>
        <v>0.13994631311311076</v>
      </c>
      <c r="G29" s="27">
        <f t="shared" si="10"/>
        <v>7041</v>
      </c>
      <c r="H29" s="28">
        <f t="shared" si="11"/>
        <v>2.5400891069463735E-2</v>
      </c>
      <c r="I29" s="13"/>
    </row>
    <row r="30" spans="1:9" ht="16.5" x14ac:dyDescent="0.25">
      <c r="A30" s="120"/>
      <c r="B30" s="119"/>
      <c r="C30" s="119" t="s">
        <v>12</v>
      </c>
      <c r="D30" s="24">
        <f>+'[2]Cotizantes 2022'!G49</f>
        <v>16638</v>
      </c>
      <c r="E30" s="25">
        <v>15121</v>
      </c>
      <c r="F30" s="26">
        <f t="shared" si="7"/>
        <v>8.1918784305152637E-3</v>
      </c>
      <c r="G30" s="27">
        <f t="shared" si="10"/>
        <v>1517</v>
      </c>
      <c r="H30" s="28">
        <f t="shared" si="11"/>
        <v>0.10032405264202103</v>
      </c>
      <c r="I30" s="13"/>
    </row>
    <row r="31" spans="1:9" ht="16.5" x14ac:dyDescent="0.25">
      <c r="A31" s="120"/>
      <c r="B31" s="119"/>
      <c r="C31" s="119" t="s">
        <v>13</v>
      </c>
      <c r="D31" s="24">
        <f>+'[2]Cotizantes 2022'!G50</f>
        <v>405193</v>
      </c>
      <c r="E31" s="25">
        <v>392470</v>
      </c>
      <c r="F31" s="26">
        <f t="shared" si="7"/>
        <v>0.19950064892990571</v>
      </c>
      <c r="G31" s="27">
        <f t="shared" si="10"/>
        <v>12723</v>
      </c>
      <c r="H31" s="28">
        <f t="shared" si="11"/>
        <v>3.2417764415114528E-2</v>
      </c>
      <c r="I31" s="13"/>
    </row>
    <row r="32" spans="1:9" ht="16.5" x14ac:dyDescent="0.25">
      <c r="A32" s="119"/>
      <c r="B32" s="119"/>
      <c r="C32" s="118" t="s">
        <v>14</v>
      </c>
      <c r="D32" s="17">
        <f>D35+D33+D34</f>
        <v>98470</v>
      </c>
      <c r="E32" s="22">
        <v>98629</v>
      </c>
      <c r="F32" s="19">
        <f t="shared" si="7"/>
        <v>4.8482646294797337E-2</v>
      </c>
      <c r="G32" s="23">
        <f>D32-E32</f>
        <v>-159</v>
      </c>
      <c r="H32" s="21">
        <f>G32/E32</f>
        <v>-1.612101917285991E-3</v>
      </c>
      <c r="I32" s="13"/>
    </row>
    <row r="33" spans="1:11" ht="18" x14ac:dyDescent="0.25">
      <c r="A33" s="119"/>
      <c r="B33" s="119"/>
      <c r="C33" s="119" t="s">
        <v>20</v>
      </c>
      <c r="D33" s="24">
        <f>+'[2]Cotizantes 2022'!G52</f>
        <v>350</v>
      </c>
      <c r="E33" s="25">
        <v>355</v>
      </c>
      <c r="F33" s="26">
        <f t="shared" si="7"/>
        <v>1.7232584749851801E-4</v>
      </c>
      <c r="G33" s="27">
        <f>D33-E33</f>
        <v>-5</v>
      </c>
      <c r="H33" s="28">
        <f>G33/E33</f>
        <v>-1.4084507042253521E-2</v>
      </c>
      <c r="I33" s="13"/>
    </row>
    <row r="34" spans="1:11" ht="16.5" x14ac:dyDescent="0.25">
      <c r="A34" s="119"/>
      <c r="B34" s="119"/>
      <c r="C34" s="119" t="s">
        <v>16</v>
      </c>
      <c r="D34" s="24">
        <f>+'[2]Cotizantes 2022'!G53</f>
        <v>1530</v>
      </c>
      <c r="E34" s="25">
        <v>1569</v>
      </c>
      <c r="F34" s="26">
        <f t="shared" si="7"/>
        <v>7.5331013335066437E-4</v>
      </c>
      <c r="G34" s="27">
        <f t="shared" ref="G34:G35" si="12">D34-E34</f>
        <v>-39</v>
      </c>
      <c r="H34" s="28">
        <f>G34/E34</f>
        <v>-2.4856596558317401E-2</v>
      </c>
      <c r="I34" s="13"/>
    </row>
    <row r="35" spans="1:11" ht="16.5" x14ac:dyDescent="0.25">
      <c r="A35" s="119"/>
      <c r="B35" s="119"/>
      <c r="C35" s="119" t="s">
        <v>17</v>
      </c>
      <c r="D35" s="24">
        <f>+'[2]Cotizantes 2022'!G54</f>
        <v>96590</v>
      </c>
      <c r="E35" s="25">
        <v>96705</v>
      </c>
      <c r="F35" s="26">
        <f t="shared" si="7"/>
        <v>4.7557010313948156E-2</v>
      </c>
      <c r="G35" s="27">
        <f t="shared" si="12"/>
        <v>-115</v>
      </c>
      <c r="H35" s="28">
        <f>G35/E35</f>
        <v>-1.1891835996070523E-3</v>
      </c>
      <c r="I35" s="13"/>
    </row>
    <row r="36" spans="1:11" ht="16.5" x14ac:dyDescent="0.25">
      <c r="A36" s="119"/>
      <c r="B36" s="119"/>
      <c r="C36" s="118" t="s">
        <v>18</v>
      </c>
      <c r="D36" s="35">
        <f>+'[2]Cotizantes 2022'!G56</f>
        <v>29237</v>
      </c>
      <c r="E36" s="36">
        <v>29026</v>
      </c>
      <c r="F36" s="19">
        <f t="shared" si="7"/>
        <v>1.439511658089763E-2</v>
      </c>
      <c r="G36" s="23">
        <f t="shared" si="9"/>
        <v>211</v>
      </c>
      <c r="H36" s="21">
        <f t="shared" si="8"/>
        <v>7.2693447254185903E-3</v>
      </c>
      <c r="I36" s="13"/>
    </row>
    <row r="37" spans="1:11" ht="18.75" thickBot="1" x14ac:dyDescent="0.3">
      <c r="A37" s="120"/>
      <c r="B37" s="118"/>
      <c r="C37" s="118" t="s">
        <v>21</v>
      </c>
      <c r="D37" s="35">
        <f>+'[2]Cotizantes 2022'!G57</f>
        <v>14492</v>
      </c>
      <c r="E37" s="22">
        <v>13776</v>
      </c>
      <c r="F37" s="19">
        <f t="shared" si="7"/>
        <v>7.135274805567208E-3</v>
      </c>
      <c r="G37" s="23">
        <f t="shared" si="9"/>
        <v>716</v>
      </c>
      <c r="H37" s="21">
        <f t="shared" si="8"/>
        <v>5.1974448315911734E-2</v>
      </c>
      <c r="I37" s="13"/>
      <c r="J37" s="37"/>
    </row>
    <row r="38" spans="1:11" ht="18" thickTop="1" thickBot="1" x14ac:dyDescent="0.3">
      <c r="A38" s="122"/>
      <c r="B38" s="122"/>
      <c r="C38" s="122"/>
      <c r="D38" s="38"/>
      <c r="E38" s="39"/>
      <c r="F38" s="32"/>
      <c r="G38" s="33"/>
      <c r="H38" s="34"/>
      <c r="I38" s="13"/>
    </row>
    <row r="39" spans="1:11" ht="16.5" customHeight="1" thickTop="1" x14ac:dyDescent="0.25">
      <c r="A39" s="135" t="s">
        <v>22</v>
      </c>
      <c r="B39" s="135"/>
      <c r="C39" s="135"/>
      <c r="D39" s="40">
        <f>D23/D8</f>
        <v>0.44377690937038766</v>
      </c>
      <c r="E39" s="41">
        <v>0.43706634834331937</v>
      </c>
      <c r="F39" s="42" t="s">
        <v>23</v>
      </c>
      <c r="G39" s="43">
        <f>D39-E39</f>
        <v>6.7105610270682958E-3</v>
      </c>
      <c r="H39" s="44">
        <f>G39/E39</f>
        <v>1.5353643794596359E-2</v>
      </c>
      <c r="I39" s="13"/>
    </row>
    <row r="40" spans="1:11" ht="16.5" customHeight="1" thickBot="1" x14ac:dyDescent="0.3">
      <c r="A40" s="136" t="s">
        <v>24</v>
      </c>
      <c r="B40" s="136"/>
      <c r="C40" s="136"/>
      <c r="D40" s="45">
        <f>D23/'[2]Mercado Potencial 2022'!H7</f>
        <v>0.78671688805589168</v>
      </c>
      <c r="E40" s="46">
        <v>0.84618946478784218</v>
      </c>
      <c r="F40" s="42" t="s">
        <v>23</v>
      </c>
      <c r="G40" s="43">
        <f>D40-E40</f>
        <v>-5.9472576731950499E-2</v>
      </c>
      <c r="H40" s="47">
        <f>G40/E40</f>
        <v>-7.028281396396438E-2</v>
      </c>
      <c r="I40" s="13"/>
    </row>
    <row r="41" spans="1:11" ht="16.5" customHeight="1" thickTop="1" thickBot="1" x14ac:dyDescent="0.3">
      <c r="A41" s="124"/>
      <c r="B41" s="124"/>
      <c r="C41" s="124"/>
      <c r="D41" s="48"/>
      <c r="E41" s="49"/>
      <c r="F41" s="50"/>
      <c r="G41" s="33"/>
      <c r="H41" s="51"/>
      <c r="I41" s="13"/>
    </row>
    <row r="42" spans="1:11" ht="18.75" thickTop="1" x14ac:dyDescent="0.25">
      <c r="A42" s="125"/>
      <c r="B42" s="116"/>
      <c r="C42" s="117" t="s">
        <v>25</v>
      </c>
      <c r="D42" s="52">
        <f>D43+D51+D55+D56+D57+D58+D59+D60+D61+D62+D63+D64</f>
        <v>6493416669.8099995</v>
      </c>
      <c r="E42" s="53">
        <v>6292541182.6999998</v>
      </c>
      <c r="F42" s="19">
        <f>D42/D$42</f>
        <v>1</v>
      </c>
      <c r="G42" s="23">
        <f>D42-E42</f>
        <v>200875487.10999966</v>
      </c>
      <c r="H42" s="21">
        <f t="shared" ref="H42:H62" si="13">G42/E42</f>
        <v>3.1922792601225075E-2</v>
      </c>
      <c r="I42" s="13"/>
    </row>
    <row r="43" spans="1:11" ht="16.5" x14ac:dyDescent="0.25">
      <c r="A43" s="133" t="s">
        <v>26</v>
      </c>
      <c r="B43" s="133"/>
      <c r="C43" s="133"/>
      <c r="D43" s="52">
        <f>SUM(D44:D50)</f>
        <v>4605345633.4399996</v>
      </c>
      <c r="E43" s="53">
        <v>4516651419.9200001</v>
      </c>
      <c r="F43" s="19">
        <f>D43/D$42</f>
        <v>0.70923303826346851</v>
      </c>
      <c r="G43" s="23">
        <f>D43-E43</f>
        <v>88694213.519999504</v>
      </c>
      <c r="H43" s="21">
        <f t="shared" si="13"/>
        <v>1.9637161532729146E-2</v>
      </c>
      <c r="I43" s="13"/>
      <c r="K43" s="37"/>
    </row>
    <row r="44" spans="1:11" ht="16.5" x14ac:dyDescent="0.25">
      <c r="A44" s="118"/>
      <c r="B44" s="118"/>
      <c r="C44" s="119" t="s">
        <v>7</v>
      </c>
      <c r="D44" s="54">
        <f>+'[2]Individualizacion 2022'!B126+'[2]Individualizacion 2022'!C126</f>
        <v>62224158.189999998</v>
      </c>
      <c r="E44" s="55">
        <v>57624153.010000005</v>
      </c>
      <c r="F44" s="26">
        <f t="shared" ref="F44:F64" si="14">D44/D$42</f>
        <v>9.5826529166533076E-3</v>
      </c>
      <c r="G44" s="27">
        <f>D44-E44</f>
        <v>4600005.1799999923</v>
      </c>
      <c r="H44" s="28">
        <f t="shared" si="13"/>
        <v>7.9827727432309759E-2</v>
      </c>
      <c r="I44" s="56"/>
      <c r="K44" s="37"/>
    </row>
    <row r="45" spans="1:11" ht="16.5" x14ac:dyDescent="0.25">
      <c r="A45" s="132" t="s">
        <v>8</v>
      </c>
      <c r="B45" s="132"/>
      <c r="C45" s="132"/>
      <c r="D45" s="54">
        <f>+'[2]Individualizacion 2022'!B127+'[2]Individualizacion 2022'!C127</f>
        <v>1137708811.24</v>
      </c>
      <c r="E45" s="55">
        <v>1111301410.0699999</v>
      </c>
      <c r="F45" s="26">
        <f t="shared" si="14"/>
        <v>0.17520958057867708</v>
      </c>
      <c r="G45" s="27">
        <f>D45-E45</f>
        <v>26407401.170000076</v>
      </c>
      <c r="H45" s="28">
        <f t="shared" si="13"/>
        <v>2.3762591256261158E-2</v>
      </c>
      <c r="I45" s="56"/>
      <c r="K45" s="37"/>
    </row>
    <row r="46" spans="1:11" ht="16.5" x14ac:dyDescent="0.25">
      <c r="A46" s="118"/>
      <c r="B46" s="118"/>
      <c r="C46" s="119" t="s">
        <v>9</v>
      </c>
      <c r="D46" s="54">
        <f>+'[2]Individualizacion 2022'!B128+'[2]Individualizacion 2022'!C128</f>
        <v>27914131.350000001</v>
      </c>
      <c r="E46" s="55">
        <v>26267078.459999997</v>
      </c>
      <c r="F46" s="26">
        <f t="shared" si="14"/>
        <v>4.2988356930461361E-3</v>
      </c>
      <c r="G46" s="27">
        <f t="shared" ref="G46:G59" si="15">D46-E46</f>
        <v>1647052.8900000043</v>
      </c>
      <c r="H46" s="28">
        <f t="shared" si="13"/>
        <v>6.270407622637468E-2</v>
      </c>
      <c r="I46" s="56"/>
      <c r="K46" s="37"/>
    </row>
    <row r="47" spans="1:11" ht="16.5" x14ac:dyDescent="0.25">
      <c r="A47" s="132" t="s">
        <v>10</v>
      </c>
      <c r="B47" s="132"/>
      <c r="C47" s="132"/>
      <c r="D47" s="54">
        <f>+'[2]Individualizacion 2022'!B129+'[2]Individualizacion 2022'!C129</f>
        <v>1592573108.8399999</v>
      </c>
      <c r="E47" s="55">
        <v>1568828092.2199998</v>
      </c>
      <c r="F47" s="26">
        <f t="shared" si="14"/>
        <v>0.24525965140114739</v>
      </c>
      <c r="G47" s="27">
        <f t="shared" si="15"/>
        <v>23745016.620000124</v>
      </c>
      <c r="H47" s="28">
        <f t="shared" si="13"/>
        <v>1.5135512130203692E-2</v>
      </c>
      <c r="I47" s="56"/>
      <c r="K47" s="37"/>
    </row>
    <row r="48" spans="1:11" ht="16.5" x14ac:dyDescent="0.25">
      <c r="A48" s="132" t="s">
        <v>11</v>
      </c>
      <c r="B48" s="132"/>
      <c r="C48" s="132"/>
      <c r="D48" s="54">
        <f>+'[2]Individualizacion 2022'!B130+'[2]Individualizacion 2022'!C130</f>
        <v>765742885.86000001</v>
      </c>
      <c r="E48" s="55">
        <v>750849299.12</v>
      </c>
      <c r="F48" s="26">
        <f t="shared" si="14"/>
        <v>0.11792603567551534</v>
      </c>
      <c r="G48" s="27">
        <f t="shared" si="15"/>
        <v>14893586.74000001</v>
      </c>
      <c r="H48" s="28">
        <f t="shared" si="13"/>
        <v>1.9835653782264144E-2</v>
      </c>
      <c r="I48" s="56"/>
      <c r="K48" s="37"/>
    </row>
    <row r="49" spans="1:11" ht="16.5" x14ac:dyDescent="0.25">
      <c r="A49" s="132" t="s">
        <v>12</v>
      </c>
      <c r="B49" s="132"/>
      <c r="C49" s="132"/>
      <c r="D49" s="54">
        <f>+'[2]Individualizacion 2022'!B131+'[2]Individualizacion 2022'!C131</f>
        <v>35673325.140000001</v>
      </c>
      <c r="E49" s="55">
        <v>32436013.84</v>
      </c>
      <c r="F49" s="26">
        <f t="shared" si="14"/>
        <v>5.4937680660255275E-3</v>
      </c>
      <c r="G49" s="27">
        <f t="shared" si="15"/>
        <v>3237311.3000000007</v>
      </c>
      <c r="H49" s="28">
        <f t="shared" si="13"/>
        <v>9.9806077157599357E-2</v>
      </c>
      <c r="I49" s="56"/>
      <c r="K49" s="37"/>
    </row>
    <row r="50" spans="1:11" ht="16.5" x14ac:dyDescent="0.25">
      <c r="A50" s="132" t="s">
        <v>13</v>
      </c>
      <c r="B50" s="132"/>
      <c r="C50" s="132"/>
      <c r="D50" s="54">
        <f>+'[2]Individualizacion 2022'!B132+'[2]Individualizacion 2022'!C132</f>
        <v>983509212.81999993</v>
      </c>
      <c r="E50" s="55">
        <v>969345373.19999993</v>
      </c>
      <c r="F50" s="26">
        <f t="shared" si="14"/>
        <v>0.15146251393240376</v>
      </c>
      <c r="G50" s="27">
        <f t="shared" si="15"/>
        <v>14163839.620000005</v>
      </c>
      <c r="H50" s="28">
        <f t="shared" si="13"/>
        <v>1.4611757595997371E-2</v>
      </c>
      <c r="I50" s="56"/>
      <c r="K50" s="37"/>
    </row>
    <row r="51" spans="1:11" ht="16.5" x14ac:dyDescent="0.25">
      <c r="A51" s="133" t="s">
        <v>14</v>
      </c>
      <c r="B51" s="133"/>
      <c r="C51" s="133"/>
      <c r="D51" s="52">
        <f>D69+D76</f>
        <v>747983967.67000008</v>
      </c>
      <c r="E51" s="53">
        <v>731646552.83000004</v>
      </c>
      <c r="F51" s="19">
        <f t="shared" si="14"/>
        <v>0.11519112444264053</v>
      </c>
      <c r="G51" s="23">
        <f t="shared" si="15"/>
        <v>16337414.840000033</v>
      </c>
      <c r="H51" s="21">
        <f t="shared" si="13"/>
        <v>2.232965463557111E-2</v>
      </c>
      <c r="I51" s="13"/>
    </row>
    <row r="52" spans="1:11" ht="18" x14ac:dyDescent="0.25">
      <c r="A52" s="119"/>
      <c r="B52" s="119"/>
      <c r="C52" s="119" t="s">
        <v>20</v>
      </c>
      <c r="D52" s="54">
        <f>+'[2]Individualizacion 2022'!B134+'[2]Individualizacion 2022'!C134</f>
        <v>24271373.82</v>
      </c>
      <c r="E52" s="55">
        <v>11825166.300000001</v>
      </c>
      <c r="F52" s="26">
        <f>D52/D$42</f>
        <v>3.7378432733025575E-3</v>
      </c>
      <c r="G52" s="27">
        <f>D52-E52</f>
        <v>12446207.52</v>
      </c>
      <c r="H52" s="28">
        <f>G52/E52</f>
        <v>1.052518603480443</v>
      </c>
      <c r="I52" s="56"/>
      <c r="K52" s="37"/>
    </row>
    <row r="53" spans="1:11" ht="16.5" x14ac:dyDescent="0.25">
      <c r="A53" s="119"/>
      <c r="B53" s="119"/>
      <c r="C53" s="119" t="s">
        <v>16</v>
      </c>
      <c r="D53" s="54">
        <f>+'[2]Individualizacion 2022'!B135+'[2]Individualizacion 2022'!C135</f>
        <v>49924616.260000005</v>
      </c>
      <c r="E53" s="55">
        <v>50715680.989999995</v>
      </c>
      <c r="F53" s="26">
        <f>D53/D$42</f>
        <v>7.6884972578636053E-3</v>
      </c>
      <c r="G53" s="27">
        <f>D53-E53</f>
        <v>-791064.72999998927</v>
      </c>
      <c r="H53" s="28">
        <f t="shared" ref="H53:H54" si="16">G53/E53</f>
        <v>-1.5598030324308761E-2</v>
      </c>
      <c r="I53" s="56"/>
      <c r="K53" s="37"/>
    </row>
    <row r="54" spans="1:11" ht="16.5" x14ac:dyDescent="0.25">
      <c r="A54" s="119"/>
      <c r="B54" s="119"/>
      <c r="C54" s="119" t="s">
        <v>17</v>
      </c>
      <c r="D54" s="54">
        <f>+'[2]Individualizacion 2022'!B136+'[2]Individualizacion 2022'!C136</f>
        <v>673787977.59000003</v>
      </c>
      <c r="E54" s="55">
        <v>669105705.53999996</v>
      </c>
      <c r="F54" s="26">
        <f>D54/D$42</f>
        <v>0.10376478391147435</v>
      </c>
      <c r="G54" s="27">
        <f>D54-E54</f>
        <v>4682272.0500000715</v>
      </c>
      <c r="H54" s="28">
        <f t="shared" si="16"/>
        <v>6.9978061930009343E-3</v>
      </c>
      <c r="I54" s="56"/>
      <c r="K54" s="37"/>
    </row>
    <row r="55" spans="1:11" ht="16.5" x14ac:dyDescent="0.25">
      <c r="A55" s="119"/>
      <c r="B55" s="119"/>
      <c r="C55" s="118" t="s">
        <v>18</v>
      </c>
      <c r="D55" s="52">
        <f>'[2]Individualizacion 2022'!B138+'[2]Individualizacion 2022'!C138</f>
        <v>116460098.92</v>
      </c>
      <c r="E55" s="53">
        <v>115326684.62000002</v>
      </c>
      <c r="F55" s="19">
        <f t="shared" si="14"/>
        <v>1.7935103327260789E-2</v>
      </c>
      <c r="G55" s="23">
        <f t="shared" si="15"/>
        <v>1133414.2999999821</v>
      </c>
      <c r="H55" s="21">
        <f t="shared" si="13"/>
        <v>9.8278581729334194E-3</v>
      </c>
    </row>
    <row r="56" spans="1:11" ht="16.5" x14ac:dyDescent="0.25">
      <c r="A56" s="133" t="s">
        <v>27</v>
      </c>
      <c r="B56" s="133"/>
      <c r="C56" s="133"/>
      <c r="D56" s="52">
        <f>+'[2]Individualizacion 2022'!H143</f>
        <v>248737504.33000001</v>
      </c>
      <c r="E56" s="53">
        <v>244779181.46000001</v>
      </c>
      <c r="F56" s="19">
        <f t="shared" si="14"/>
        <v>3.8306105549403807E-2</v>
      </c>
      <c r="G56" s="23">
        <f t="shared" si="15"/>
        <v>3958322.8700000048</v>
      </c>
      <c r="H56" s="21">
        <f t="shared" si="13"/>
        <v>1.6170994797802461E-2</v>
      </c>
      <c r="I56" s="13"/>
    </row>
    <row r="57" spans="1:11" ht="16.5" x14ac:dyDescent="0.25">
      <c r="A57" s="133" t="s">
        <v>28</v>
      </c>
      <c r="B57" s="133"/>
      <c r="C57" s="133"/>
      <c r="D57" s="52">
        <f>+'[2]Individualizacion 2022'!D145</f>
        <v>576133254.32000005</v>
      </c>
      <c r="E57" s="53">
        <v>563156135.63</v>
      </c>
      <c r="F57" s="19">
        <f t="shared" si="14"/>
        <v>8.8725748495184428E-2</v>
      </c>
      <c r="G57" s="23">
        <f t="shared" si="15"/>
        <v>12977118.690000057</v>
      </c>
      <c r="H57" s="21">
        <f t="shared" si="13"/>
        <v>2.3043553765924291E-2</v>
      </c>
      <c r="I57" s="13"/>
    </row>
    <row r="58" spans="1:11" ht="18" x14ac:dyDescent="0.25">
      <c r="A58" s="133" t="s">
        <v>29</v>
      </c>
      <c r="B58" s="133"/>
      <c r="C58" s="133"/>
      <c r="D58" s="52">
        <f>+'[2]Individualizacion 2022'!E145</f>
        <v>29970412.32</v>
      </c>
      <c r="E58" s="53">
        <v>31014547.699999999</v>
      </c>
      <c r="F58" s="19">
        <f t="shared" si="14"/>
        <v>4.6155073428973334E-3</v>
      </c>
      <c r="G58" s="23">
        <f>D58-E58</f>
        <v>-1044135.379999999</v>
      </c>
      <c r="H58" s="21">
        <f t="shared" si="13"/>
        <v>-3.3665987655206044E-2</v>
      </c>
    </row>
    <row r="59" spans="1:11" ht="16.5" x14ac:dyDescent="0.25">
      <c r="A59" s="133" t="s">
        <v>30</v>
      </c>
      <c r="B59" s="133"/>
      <c r="C59" s="133"/>
      <c r="D59" s="52">
        <f>'[2]Individualizacion 2022'!F145</f>
        <v>1318.77</v>
      </c>
      <c r="E59" s="53">
        <v>388.16999999999996</v>
      </c>
      <c r="F59" s="19">
        <f t="shared" si="14"/>
        <v>2.0309338936024074E-7</v>
      </c>
      <c r="G59" s="23">
        <f t="shared" si="15"/>
        <v>930.6</v>
      </c>
      <c r="H59" s="21">
        <f t="shared" si="13"/>
        <v>2.397403199629029</v>
      </c>
      <c r="I59" s="56"/>
      <c r="K59" s="57"/>
    </row>
    <row r="60" spans="1:11" ht="16.5" x14ac:dyDescent="0.25">
      <c r="A60" s="133" t="s">
        <v>31</v>
      </c>
      <c r="B60" s="133"/>
      <c r="C60" s="133"/>
      <c r="D60" s="52">
        <f>+'[2]Individualizacion 2022'!G145</f>
        <v>5485386.629999999</v>
      </c>
      <c r="E60" s="53">
        <v>9793492.7899999991</v>
      </c>
      <c r="F60" s="19">
        <f t="shared" si="14"/>
        <v>8.4476122647470647E-4</v>
      </c>
      <c r="G60" s="23">
        <f>D60-E60</f>
        <v>-4308106.16</v>
      </c>
      <c r="H60" s="21">
        <f t="shared" si="13"/>
        <v>-0.43989475995723898</v>
      </c>
      <c r="I60" s="56"/>
    </row>
    <row r="61" spans="1:11" ht="18" x14ac:dyDescent="0.25">
      <c r="A61" s="133" t="s">
        <v>32</v>
      </c>
      <c r="B61" s="133"/>
      <c r="C61" s="133"/>
      <c r="D61" s="52">
        <f>+'[2]Individualizacion 2022'!H140</f>
        <v>28094756.949999999</v>
      </c>
      <c r="E61" s="58">
        <v>27492998.010000002</v>
      </c>
      <c r="F61" s="19">
        <f t="shared" si="14"/>
        <v>4.3266524202307298E-3</v>
      </c>
      <c r="G61" s="23">
        <f t="shared" ref="G61:G62" si="17">D61-E61</f>
        <v>601758.93999999762</v>
      </c>
      <c r="H61" s="21">
        <f t="shared" si="13"/>
        <v>2.1887716275290181E-2</v>
      </c>
      <c r="I61" s="56"/>
    </row>
    <row r="62" spans="1:11" ht="18" x14ac:dyDescent="0.25">
      <c r="A62" s="118"/>
      <c r="B62" s="118"/>
      <c r="C62" s="118" t="s">
        <v>33</v>
      </c>
      <c r="D62" s="52">
        <f>+'[2]Individualizacion 2022'!H141</f>
        <v>56188281.200000003</v>
      </c>
      <c r="E62" s="58">
        <v>54985023.979999997</v>
      </c>
      <c r="F62" s="19">
        <f t="shared" si="14"/>
        <v>8.6531150020354546E-3</v>
      </c>
      <c r="G62" s="23">
        <f t="shared" si="17"/>
        <v>1203257.2200000063</v>
      </c>
      <c r="H62" s="21">
        <f t="shared" si="13"/>
        <v>2.1883362648667273E-2</v>
      </c>
      <c r="I62" s="56"/>
    </row>
    <row r="63" spans="1:11" ht="16.5" x14ac:dyDescent="0.25">
      <c r="A63" s="133" t="s">
        <v>34</v>
      </c>
      <c r="B63" s="133"/>
      <c r="C63" s="133"/>
      <c r="D63" s="52">
        <f>+'[2]Individualizacion 2022'!H142</f>
        <v>43529619.200000003</v>
      </c>
      <c r="E63" s="58">
        <v>42836672</v>
      </c>
      <c r="F63" s="19">
        <f t="shared" si="14"/>
        <v>6.7036540874364841E-3</v>
      </c>
      <c r="G63" s="23">
        <f>D63-E63</f>
        <v>692947.20000000298</v>
      </c>
      <c r="H63" s="21">
        <f>G63/E63</f>
        <v>1.6176494756642228E-2</v>
      </c>
      <c r="I63" s="56"/>
    </row>
    <row r="64" spans="1:11" ht="16.5" x14ac:dyDescent="0.25">
      <c r="A64" s="133" t="s">
        <v>35</v>
      </c>
      <c r="B64" s="133"/>
      <c r="C64" s="133"/>
      <c r="D64" s="53">
        <f>+'[2]Individualizacion 2022'!H144</f>
        <v>35486436.060000002</v>
      </c>
      <c r="E64" s="59">
        <v>37336107.579999998</v>
      </c>
      <c r="F64" s="60">
        <f t="shared" si="14"/>
        <v>5.464986749577916E-3</v>
      </c>
      <c r="G64" s="61">
        <f>D64-E64</f>
        <v>-1849671.5199999958</v>
      </c>
      <c r="H64" s="60">
        <f>G64/E64</f>
        <v>-4.9541091449790492E-2</v>
      </c>
      <c r="I64" s="13"/>
    </row>
    <row r="65" spans="1:10" ht="17.25" thickBot="1" x14ac:dyDescent="0.3">
      <c r="A65" s="124"/>
      <c r="B65" s="124"/>
      <c r="C65" s="124"/>
      <c r="D65" s="62"/>
      <c r="E65" s="63" t="s">
        <v>36</v>
      </c>
      <c r="F65" s="63"/>
      <c r="G65" s="63"/>
      <c r="H65" s="64"/>
      <c r="I65" s="13"/>
      <c r="J65" s="37"/>
    </row>
    <row r="66" spans="1:10" ht="17.25" thickTop="1" x14ac:dyDescent="0.25">
      <c r="A66" s="125"/>
      <c r="B66" s="116"/>
      <c r="C66" s="117" t="s">
        <v>37</v>
      </c>
      <c r="D66" s="53">
        <f>D67+D74</f>
        <v>5469789700.0299997</v>
      </c>
      <c r="E66" s="65">
        <v>5362975715.7200003</v>
      </c>
      <c r="F66" s="66">
        <f t="shared" ref="F66:F80" si="18">D66/D$66</f>
        <v>1</v>
      </c>
      <c r="G66" s="23">
        <f t="shared" ref="G66:G80" si="19">D66-E66</f>
        <v>106813984.30999947</v>
      </c>
      <c r="H66" s="21">
        <f t="shared" ref="H66:H80" si="20">G66/E66</f>
        <v>1.9916924851422581E-2</v>
      </c>
      <c r="I66" s="13"/>
    </row>
    <row r="67" spans="1:10" ht="16.5" x14ac:dyDescent="0.25">
      <c r="A67" s="134" t="s">
        <v>38</v>
      </c>
      <c r="B67" s="134"/>
      <c r="C67" s="134"/>
      <c r="D67" s="53">
        <f>D68+D69+D73</f>
        <v>5192460039.6799994</v>
      </c>
      <c r="E67" s="65">
        <v>5109726388.7200003</v>
      </c>
      <c r="F67" s="66">
        <f t="shared" si="18"/>
        <v>0.94929792998285123</v>
      </c>
      <c r="G67" s="23">
        <f t="shared" si="19"/>
        <v>82733650.959999084</v>
      </c>
      <c r="H67" s="21">
        <f t="shared" si="20"/>
        <v>1.6191405305504836E-2</v>
      </c>
      <c r="I67" s="13"/>
    </row>
    <row r="68" spans="1:10" ht="16.5" x14ac:dyDescent="0.25">
      <c r="A68" s="133" t="s">
        <v>39</v>
      </c>
      <c r="B68" s="133"/>
      <c r="C68" s="133"/>
      <c r="D68" s="53">
        <f>+'[2]Individualizacion 2022'!B133</f>
        <v>4571131506.8299999</v>
      </c>
      <c r="E68" s="65">
        <v>4497879552.1999998</v>
      </c>
      <c r="F68" s="66">
        <f t="shared" si="18"/>
        <v>0.8357051655578146</v>
      </c>
      <c r="G68" s="23">
        <f t="shared" si="19"/>
        <v>73251954.630000114</v>
      </c>
      <c r="H68" s="21">
        <f t="shared" si="20"/>
        <v>1.6285886222580408E-2</v>
      </c>
      <c r="I68" s="13"/>
    </row>
    <row r="69" spans="1:10" ht="16.5" x14ac:dyDescent="0.25">
      <c r="A69" s="134" t="s">
        <v>14</v>
      </c>
      <c r="B69" s="134"/>
      <c r="C69" s="134"/>
      <c r="D69" s="53">
        <f>+'[2]Individualizacion 2022'!B137</f>
        <v>505884083.94</v>
      </c>
      <c r="E69" s="65">
        <v>497660399.23000002</v>
      </c>
      <c r="F69" s="66">
        <f t="shared" si="18"/>
        <v>9.2486934906697682E-2</v>
      </c>
      <c r="G69" s="23">
        <f t="shared" si="19"/>
        <v>8223684.7099999785</v>
      </c>
      <c r="H69" s="21">
        <f t="shared" si="20"/>
        <v>1.652469178324012E-2</v>
      </c>
      <c r="I69" s="13"/>
    </row>
    <row r="70" spans="1:10" ht="16.5" x14ac:dyDescent="0.25">
      <c r="A70" s="119"/>
      <c r="B70" s="119"/>
      <c r="C70" s="119" t="s">
        <v>15</v>
      </c>
      <c r="D70" s="55">
        <f>+'[2]Individualizacion 2022'!B134</f>
        <v>9753790.4399999995</v>
      </c>
      <c r="E70" s="67">
        <v>4851313.67</v>
      </c>
      <c r="F70" s="68">
        <f t="shared" si="18"/>
        <v>1.7832112338700158E-3</v>
      </c>
      <c r="G70" s="27">
        <f>D70-E70</f>
        <v>4902476.7699999996</v>
      </c>
      <c r="H70" s="28">
        <f>G70/E70</f>
        <v>1.0105462362321338</v>
      </c>
      <c r="I70" s="13"/>
    </row>
    <row r="71" spans="1:10" ht="16.5" x14ac:dyDescent="0.25">
      <c r="A71" s="119"/>
      <c r="B71" s="119"/>
      <c r="C71" s="119" t="s">
        <v>16</v>
      </c>
      <c r="D71" s="55">
        <f>+'[2]Individualizacion 2022'!B135</f>
        <v>26844653.620000001</v>
      </c>
      <c r="E71" s="67">
        <v>27357296.399999999</v>
      </c>
      <c r="F71" s="68">
        <f t="shared" si="18"/>
        <v>4.9078036071209044E-3</v>
      </c>
      <c r="G71" s="27">
        <f t="shared" ref="G71:G72" si="21">D71-E71</f>
        <v>-512642.77999999747</v>
      </c>
      <c r="H71" s="28">
        <f>G71/E71</f>
        <v>-1.8738795402311666E-2</v>
      </c>
      <c r="I71" s="13"/>
    </row>
    <row r="72" spans="1:10" ht="16.5" x14ac:dyDescent="0.25">
      <c r="A72" s="132" t="s">
        <v>17</v>
      </c>
      <c r="B72" s="132"/>
      <c r="C72" s="132"/>
      <c r="D72" s="55">
        <f>+'[2]Individualizacion 2022'!B136</f>
        <v>469285639.88</v>
      </c>
      <c r="E72" s="67">
        <v>465451789.16000003</v>
      </c>
      <c r="F72" s="68">
        <f t="shared" si="18"/>
        <v>8.5795920065706757E-2</v>
      </c>
      <c r="G72" s="27">
        <f t="shared" si="21"/>
        <v>3833850.719999969</v>
      </c>
      <c r="H72" s="28">
        <f>G72/E72</f>
        <v>8.2368374325489484E-3</v>
      </c>
      <c r="I72" s="13"/>
    </row>
    <row r="73" spans="1:10" ht="16.5" x14ac:dyDescent="0.25">
      <c r="A73" s="119"/>
      <c r="B73" s="119"/>
      <c r="C73" s="126" t="s">
        <v>18</v>
      </c>
      <c r="D73" s="53">
        <f>+'[2]Individualizacion 2022'!B138</f>
        <v>115444448.91</v>
      </c>
      <c r="E73" s="65">
        <v>114186437.29000001</v>
      </c>
      <c r="F73" s="66">
        <f t="shared" si="18"/>
        <v>2.1105829518339038E-2</v>
      </c>
      <c r="G73" s="23">
        <f t="shared" si="19"/>
        <v>1258011.6199999899</v>
      </c>
      <c r="H73" s="21">
        <f t="shared" si="20"/>
        <v>1.1017172002704752E-2</v>
      </c>
      <c r="I73" s="13"/>
    </row>
    <row r="74" spans="1:10" ht="16.5" x14ac:dyDescent="0.25">
      <c r="A74" s="134" t="s">
        <v>40</v>
      </c>
      <c r="B74" s="134"/>
      <c r="C74" s="134"/>
      <c r="D74" s="53">
        <f>D75+D76+D80</f>
        <v>277329660.35000002</v>
      </c>
      <c r="E74" s="65">
        <v>253249327</v>
      </c>
      <c r="F74" s="66">
        <f t="shared" si="18"/>
        <v>5.0702070017148736E-2</v>
      </c>
      <c r="G74" s="23">
        <f t="shared" si="19"/>
        <v>24080333.350000024</v>
      </c>
      <c r="H74" s="21">
        <f t="shared" si="20"/>
        <v>9.5085478154103939E-2</v>
      </c>
      <c r="I74" s="13"/>
    </row>
    <row r="75" spans="1:10" ht="16.5" x14ac:dyDescent="0.25">
      <c r="A75" s="133" t="s">
        <v>39</v>
      </c>
      <c r="B75" s="133"/>
      <c r="C75" s="133"/>
      <c r="D75" s="53">
        <f>+'[2]Individualizacion 2022'!C133</f>
        <v>34214126.609999999</v>
      </c>
      <c r="E75" s="65">
        <v>18771867.719999999</v>
      </c>
      <c r="F75" s="66">
        <f t="shared" si="18"/>
        <v>6.2551082374908027E-3</v>
      </c>
      <c r="G75" s="23">
        <f t="shared" si="19"/>
        <v>15442258.890000001</v>
      </c>
      <c r="H75" s="21">
        <f t="shared" si="20"/>
        <v>0.82262772784976779</v>
      </c>
      <c r="I75" s="13"/>
    </row>
    <row r="76" spans="1:10" ht="16.5" x14ac:dyDescent="0.25">
      <c r="A76" s="134" t="s">
        <v>14</v>
      </c>
      <c r="B76" s="134"/>
      <c r="C76" s="134"/>
      <c r="D76" s="53">
        <f>+'[2]Individualizacion 2022'!C137</f>
        <v>242099883.73000002</v>
      </c>
      <c r="E76" s="65">
        <v>233986153.59999999</v>
      </c>
      <c r="F76" s="66">
        <f t="shared" si="18"/>
        <v>4.4261278222208836E-2</v>
      </c>
      <c r="G76" s="23">
        <f t="shared" si="19"/>
        <v>8113730.130000025</v>
      </c>
      <c r="H76" s="21">
        <f t="shared" si="20"/>
        <v>3.4676112262054914E-2</v>
      </c>
      <c r="I76" s="13"/>
    </row>
    <row r="77" spans="1:10" ht="18" x14ac:dyDescent="0.25">
      <c r="A77" s="119"/>
      <c r="B77" s="119"/>
      <c r="C77" s="119" t="s">
        <v>20</v>
      </c>
      <c r="D77" s="55">
        <f>+'[2]Individualizacion 2022'!C134</f>
        <v>14517583.380000001</v>
      </c>
      <c r="E77" s="67">
        <v>6973852.6299999999</v>
      </c>
      <c r="F77" s="68">
        <f t="shared" si="18"/>
        <v>2.6541392221935659E-3</v>
      </c>
      <c r="G77" s="27">
        <f>D77-E77</f>
        <v>7543730.7500000009</v>
      </c>
      <c r="H77" s="28">
        <f>G77/E77</f>
        <v>1.0817163984149176</v>
      </c>
      <c r="I77" s="13"/>
    </row>
    <row r="78" spans="1:10" ht="16.5" x14ac:dyDescent="0.25">
      <c r="A78" s="119"/>
      <c r="B78" s="119"/>
      <c r="C78" s="119" t="s">
        <v>16</v>
      </c>
      <c r="D78" s="55">
        <f>+'[2]Individualizacion 2022'!C135</f>
        <v>23079962.640000001</v>
      </c>
      <c r="E78" s="67">
        <v>23358384.59</v>
      </c>
      <c r="F78" s="68">
        <f t="shared" si="18"/>
        <v>4.2195338222735359E-3</v>
      </c>
      <c r="G78" s="27">
        <f>D78-E78</f>
        <v>-278421.94999999925</v>
      </c>
      <c r="H78" s="28">
        <f>G78/E78</f>
        <v>-1.1919572131678787E-2</v>
      </c>
      <c r="I78" s="13"/>
    </row>
    <row r="79" spans="1:10" ht="16.5" x14ac:dyDescent="0.25">
      <c r="A79" s="132" t="s">
        <v>17</v>
      </c>
      <c r="B79" s="132"/>
      <c r="C79" s="132"/>
      <c r="D79" s="55">
        <f>+'[2]Individualizacion 2022'!C136</f>
        <v>204502337.71000001</v>
      </c>
      <c r="E79" s="67">
        <v>203653916.38</v>
      </c>
      <c r="F79" s="68">
        <f t="shared" si="18"/>
        <v>3.7387605177741728E-2</v>
      </c>
      <c r="G79" s="27">
        <f>D79-E79</f>
        <v>848421.33000001311</v>
      </c>
      <c r="H79" s="28">
        <f>G79/E79</f>
        <v>4.1659956512544293E-3</v>
      </c>
      <c r="I79" s="13"/>
    </row>
    <row r="80" spans="1:10" ht="17.25" thickBot="1" x14ac:dyDescent="0.3">
      <c r="A80" s="119"/>
      <c r="B80" s="119"/>
      <c r="C80" s="126" t="s">
        <v>18</v>
      </c>
      <c r="D80" s="53">
        <f>+'[2]Individualizacion 2022'!C138</f>
        <v>1015650.01</v>
      </c>
      <c r="E80" s="65">
        <v>491305.68</v>
      </c>
      <c r="F80" s="66">
        <f t="shared" si="18"/>
        <v>1.856835574490971E-4</v>
      </c>
      <c r="G80" s="23">
        <f t="shared" si="19"/>
        <v>524344.33000000007</v>
      </c>
      <c r="H80" s="21">
        <f t="shared" si="20"/>
        <v>1.0672466273949857</v>
      </c>
      <c r="I80" s="13"/>
    </row>
    <row r="81" spans="1:9" ht="18" thickTop="1" thickBot="1" x14ac:dyDescent="0.3">
      <c r="A81" s="124"/>
      <c r="B81" s="124"/>
      <c r="C81" s="124"/>
      <c r="D81" s="69" t="s">
        <v>36</v>
      </c>
      <c r="E81" s="70" t="s">
        <v>36</v>
      </c>
      <c r="F81" s="71"/>
      <c r="G81" s="33"/>
      <c r="H81" s="51"/>
      <c r="I81" s="13"/>
    </row>
    <row r="82" spans="1:9" ht="17.25" thickTop="1" x14ac:dyDescent="0.25">
      <c r="A82" s="115"/>
      <c r="B82" s="116"/>
      <c r="C82" s="117" t="s">
        <v>41</v>
      </c>
      <c r="D82" s="22">
        <f>D83+D91+D92+D95+D96</f>
        <v>977111939439.22009</v>
      </c>
      <c r="E82" s="59">
        <v>960567116412.32996</v>
      </c>
      <c r="F82" s="66">
        <f t="shared" ref="F82:F96" si="22">D82/D$82</f>
        <v>1</v>
      </c>
      <c r="G82" s="23">
        <f>D82-E82</f>
        <v>16544823026.890137</v>
      </c>
      <c r="H82" s="21">
        <f t="shared" ref="H82:H95" si="23">G82/E82</f>
        <v>1.7224015630145889E-2</v>
      </c>
      <c r="I82" s="13"/>
    </row>
    <row r="83" spans="1:9" ht="16.5" x14ac:dyDescent="0.25">
      <c r="A83" s="133" t="s">
        <v>42</v>
      </c>
      <c r="B83" s="133"/>
      <c r="C83" s="133"/>
      <c r="D83" s="22">
        <f>SUM(D84:D90)</f>
        <v>771027353529.42004</v>
      </c>
      <c r="E83" s="59">
        <v>757515462793.6499</v>
      </c>
      <c r="F83" s="66">
        <f t="shared" si="22"/>
        <v>0.78908804857294523</v>
      </c>
      <c r="G83" s="23">
        <f>D83-E83</f>
        <v>13511890735.770142</v>
      </c>
      <c r="H83" s="21">
        <f t="shared" si="23"/>
        <v>1.7837115411399637E-2</v>
      </c>
      <c r="I83" s="13"/>
    </row>
    <row r="84" spans="1:9" ht="16.5" x14ac:dyDescent="0.25">
      <c r="A84" s="118"/>
      <c r="B84" s="118"/>
      <c r="C84" s="119" t="s">
        <v>7</v>
      </c>
      <c r="D84" s="72">
        <f>'[2]Patrimonio 2022'!G49</f>
        <v>9039739032.4200001</v>
      </c>
      <c r="E84" s="73">
        <v>8382971608.0500002</v>
      </c>
      <c r="F84" s="68">
        <f t="shared" si="22"/>
        <v>9.251487641843829E-3</v>
      </c>
      <c r="G84" s="27">
        <f>D84-E84</f>
        <v>656767424.36999989</v>
      </c>
      <c r="H84" s="28">
        <f t="shared" si="23"/>
        <v>7.8345419151762269E-2</v>
      </c>
      <c r="I84" s="13"/>
    </row>
    <row r="85" spans="1:9" ht="16.5" x14ac:dyDescent="0.25">
      <c r="A85" s="132" t="s">
        <v>8</v>
      </c>
      <c r="B85" s="132"/>
      <c r="C85" s="132"/>
      <c r="D85" s="72">
        <f>'[2]Patrimonio 2022'!G50</f>
        <v>184841740586.48001</v>
      </c>
      <c r="E85" s="73">
        <v>181225795831.25</v>
      </c>
      <c r="F85" s="68">
        <f t="shared" si="22"/>
        <v>0.18917150955351503</v>
      </c>
      <c r="G85" s="27">
        <f>D85-E85</f>
        <v>3615944755.230011</v>
      </c>
      <c r="H85" s="28">
        <f t="shared" si="23"/>
        <v>1.9952704517832716E-2</v>
      </c>
      <c r="I85" s="13"/>
    </row>
    <row r="86" spans="1:9" ht="16.5" x14ac:dyDescent="0.25">
      <c r="A86" s="118"/>
      <c r="B86" s="118"/>
      <c r="C86" s="119" t="s">
        <v>9</v>
      </c>
      <c r="D86" s="72">
        <f>'[2]Patrimonio 2022'!G51</f>
        <v>4936080039.3299999</v>
      </c>
      <c r="E86" s="73">
        <v>4593492534.1199999</v>
      </c>
      <c r="F86" s="68">
        <f t="shared" si="22"/>
        <v>5.0517037404771599E-3</v>
      </c>
      <c r="G86" s="27">
        <f t="shared" ref="G86:G96" si="24">D86-E86</f>
        <v>342587505.21000004</v>
      </c>
      <c r="H86" s="28">
        <f t="shared" si="23"/>
        <v>7.4581051926240122E-2</v>
      </c>
      <c r="I86" s="13"/>
    </row>
    <row r="87" spans="1:9" ht="16.5" x14ac:dyDescent="0.25">
      <c r="A87" s="132" t="s">
        <v>10</v>
      </c>
      <c r="B87" s="132"/>
      <c r="C87" s="132"/>
      <c r="D87" s="72">
        <f>'[2]Patrimonio 2022'!G52</f>
        <v>267385913267.5</v>
      </c>
      <c r="E87" s="73">
        <v>262959132741.29001</v>
      </c>
      <c r="F87" s="68">
        <f t="shared" si="22"/>
        <v>0.27364921302768747</v>
      </c>
      <c r="G87" s="27">
        <f t="shared" si="24"/>
        <v>4426780526.2099915</v>
      </c>
      <c r="H87" s="28">
        <f t="shared" si="23"/>
        <v>1.6834481008747623E-2</v>
      </c>
      <c r="I87" s="13"/>
    </row>
    <row r="88" spans="1:9" ht="16.5" x14ac:dyDescent="0.25">
      <c r="A88" s="132" t="s">
        <v>11</v>
      </c>
      <c r="B88" s="132"/>
      <c r="C88" s="132"/>
      <c r="D88" s="72">
        <f>'[2]Patrimonio 2022'!G53</f>
        <v>132824064601.81</v>
      </c>
      <c r="E88" s="73">
        <v>130688668967.33</v>
      </c>
      <c r="F88" s="68">
        <f t="shared" si="22"/>
        <v>0.13593536138555407</v>
      </c>
      <c r="G88" s="27">
        <f t="shared" si="24"/>
        <v>2135395634.4799957</v>
      </c>
      <c r="H88" s="28">
        <f t="shared" si="23"/>
        <v>1.6339562192754516E-2</v>
      </c>
      <c r="I88" s="13"/>
    </row>
    <row r="89" spans="1:9" ht="16.5" x14ac:dyDescent="0.25">
      <c r="A89" s="132" t="s">
        <v>12</v>
      </c>
      <c r="B89" s="132"/>
      <c r="C89" s="132"/>
      <c r="D89" s="72">
        <f>'[2]Patrimonio 2022'!G54</f>
        <v>7655054572.8699999</v>
      </c>
      <c r="E89" s="73">
        <v>7523494319.0200005</v>
      </c>
      <c r="F89" s="68">
        <f t="shared" si="22"/>
        <v>7.8343680635642992E-3</v>
      </c>
      <c r="G89" s="27">
        <f t="shared" si="24"/>
        <v>131560253.84999943</v>
      </c>
      <c r="H89" s="28">
        <f t="shared" si="23"/>
        <v>1.7486589112907881E-2</v>
      </c>
      <c r="I89" s="13"/>
    </row>
    <row r="90" spans="1:9" ht="16.5" x14ac:dyDescent="0.25">
      <c r="A90" s="132" t="s">
        <v>13</v>
      </c>
      <c r="B90" s="132"/>
      <c r="C90" s="132"/>
      <c r="D90" s="72">
        <f>'[2]Patrimonio 2022'!G55</f>
        <v>164344761429.01001</v>
      </c>
      <c r="E90" s="73">
        <v>162141906792.59</v>
      </c>
      <c r="F90" s="68">
        <f t="shared" si="22"/>
        <v>0.16819440516030337</v>
      </c>
      <c r="G90" s="27">
        <f t="shared" si="24"/>
        <v>2202854636.4200134</v>
      </c>
      <c r="H90" s="28">
        <f t="shared" si="23"/>
        <v>1.3585967255447902E-2</v>
      </c>
      <c r="I90" s="13"/>
    </row>
    <row r="91" spans="1:9" ht="16.5" x14ac:dyDescent="0.25">
      <c r="A91" s="133" t="s">
        <v>27</v>
      </c>
      <c r="B91" s="133"/>
      <c r="C91" s="133"/>
      <c r="D91" s="22">
        <f>'[2]Patrimonio 2022'!G62</f>
        <v>56448616765.690002</v>
      </c>
      <c r="E91" s="59">
        <v>55024617565.43</v>
      </c>
      <c r="F91" s="66">
        <f t="shared" si="22"/>
        <v>5.7770880169662801E-2</v>
      </c>
      <c r="G91" s="23">
        <f t="shared" si="24"/>
        <v>1423999200.2600021</v>
      </c>
      <c r="H91" s="21">
        <f t="shared" si="23"/>
        <v>2.5879311174979432E-2</v>
      </c>
      <c r="I91" s="13"/>
    </row>
    <row r="92" spans="1:9" ht="16.5" x14ac:dyDescent="0.25">
      <c r="A92" s="133" t="s">
        <v>14</v>
      </c>
      <c r="B92" s="133"/>
      <c r="C92" s="133"/>
      <c r="D92" s="22">
        <f>'[2]Patrimonio 2022'!G59</f>
        <v>44500173987.919998</v>
      </c>
      <c r="E92" s="59">
        <v>44495625834.589996</v>
      </c>
      <c r="F92" s="66">
        <f t="shared" si="22"/>
        <v>4.5542554738876029E-2</v>
      </c>
      <c r="G92" s="23">
        <f t="shared" si="24"/>
        <v>4548153.3300018311</v>
      </c>
      <c r="H92" s="21">
        <f t="shared" si="23"/>
        <v>1.0221574019229074E-4</v>
      </c>
      <c r="I92" s="13"/>
    </row>
    <row r="93" spans="1:9" ht="16.5" x14ac:dyDescent="0.25">
      <c r="A93" s="133" t="s">
        <v>43</v>
      </c>
      <c r="B93" s="133"/>
      <c r="C93" s="133"/>
      <c r="D93" s="22">
        <f>'[2]Patrimonio 2022'!G60</f>
        <v>25341760246.419998</v>
      </c>
      <c r="E93" s="59">
        <v>25414640831.450001</v>
      </c>
      <c r="F93" s="66">
        <f t="shared" si="22"/>
        <v>2.5935370578896041E-2</v>
      </c>
      <c r="G93" s="23">
        <f t="shared" si="24"/>
        <v>-72880585.030002594</v>
      </c>
      <c r="H93" s="21">
        <f t="shared" si="23"/>
        <v>-2.8676614205704076E-3</v>
      </c>
      <c r="I93" s="13"/>
    </row>
    <row r="94" spans="1:9" ht="16.5" x14ac:dyDescent="0.25">
      <c r="A94" s="133" t="s">
        <v>44</v>
      </c>
      <c r="B94" s="133"/>
      <c r="C94" s="133"/>
      <c r="D94" s="22">
        <f>'[2]Patrimonio 2022'!G61</f>
        <v>19158413741.5</v>
      </c>
      <c r="E94" s="59">
        <v>19080985003.139999</v>
      </c>
      <c r="F94" s="66">
        <f t="shared" si="22"/>
        <v>1.9607184159979987E-2</v>
      </c>
      <c r="G94" s="23">
        <f t="shared" si="24"/>
        <v>77428738.36000061</v>
      </c>
      <c r="H94" s="21">
        <f t="shared" si="23"/>
        <v>4.0579004882221126E-3</v>
      </c>
      <c r="I94" s="13"/>
    </row>
    <row r="95" spans="1:9" ht="18" x14ac:dyDescent="0.25">
      <c r="A95" s="133" t="s">
        <v>45</v>
      </c>
      <c r="B95" s="133"/>
      <c r="C95" s="133"/>
      <c r="D95" s="22">
        <f>'[2]Patrimonio 2022'!G63</f>
        <v>105042031904.81</v>
      </c>
      <c r="E95" s="59">
        <v>103436373973.14999</v>
      </c>
      <c r="F95" s="66">
        <f t="shared" si="22"/>
        <v>0.10750255693845608</v>
      </c>
      <c r="G95" s="23">
        <f t="shared" si="24"/>
        <v>1605657931.6600037</v>
      </c>
      <c r="H95" s="21">
        <f t="shared" si="23"/>
        <v>1.5523145968716965E-2</v>
      </c>
      <c r="I95" s="13"/>
    </row>
    <row r="96" spans="1:9" ht="16.5" x14ac:dyDescent="0.25">
      <c r="A96" s="133" t="s">
        <v>46</v>
      </c>
      <c r="B96" s="133"/>
      <c r="C96" s="133"/>
      <c r="D96" s="22">
        <f>'[2]Patrimonio 2022'!G56</f>
        <v>93763251.379999995</v>
      </c>
      <c r="E96" s="59">
        <v>95036245.510000005</v>
      </c>
      <c r="F96" s="66">
        <f t="shared" si="22"/>
        <v>9.59595800597956E-5</v>
      </c>
      <c r="G96" s="23">
        <f t="shared" si="24"/>
        <v>-1272994.1300000101</v>
      </c>
      <c r="H96" s="21">
        <f>G96/E96</f>
        <v>-1.3394827659369833E-2</v>
      </c>
      <c r="I96" s="13"/>
    </row>
    <row r="97" spans="1:10" ht="17.25" thickBot="1" x14ac:dyDescent="0.3">
      <c r="A97" s="124"/>
      <c r="B97" s="124"/>
      <c r="C97" s="124"/>
      <c r="D97" s="74"/>
      <c r="E97" s="75"/>
      <c r="F97" s="76"/>
      <c r="G97" s="27"/>
      <c r="H97" s="77"/>
      <c r="I97" s="13"/>
    </row>
    <row r="98" spans="1:10" ht="19.5" thickTop="1" thickBot="1" x14ac:dyDescent="0.3">
      <c r="A98" s="115"/>
      <c r="B98" s="116"/>
      <c r="C98" s="117" t="s">
        <v>47</v>
      </c>
      <c r="D98" s="78"/>
      <c r="E98" s="79"/>
      <c r="F98" s="80"/>
      <c r="G98" s="33"/>
      <c r="H98" s="51"/>
      <c r="I98" s="13"/>
      <c r="J98" s="81"/>
    </row>
    <row r="99" spans="1:10" ht="18.75" thickTop="1" x14ac:dyDescent="0.25">
      <c r="A99" s="133" t="s">
        <v>48</v>
      </c>
      <c r="B99" s="133"/>
      <c r="C99" s="133"/>
      <c r="D99" s="82">
        <f>'[2]Rentabilidad 2022'!F49</f>
        <v>9.3627577213187013E-2</v>
      </c>
      <c r="E99" s="83">
        <v>0.11999139284832067</v>
      </c>
      <c r="F99" s="84" t="s">
        <v>23</v>
      </c>
      <c r="G99" s="85">
        <f>D99-E99</f>
        <v>-2.6363815635133653E-2</v>
      </c>
      <c r="H99" s="86">
        <f t="shared" ref="H99:H109" si="25">G99/E99</f>
        <v>-0.2197142229064693</v>
      </c>
      <c r="I99" s="13"/>
    </row>
    <row r="100" spans="1:10" ht="16.5" x14ac:dyDescent="0.25">
      <c r="A100" s="118"/>
      <c r="B100" s="118"/>
      <c r="C100" s="119" t="s">
        <v>7</v>
      </c>
      <c r="D100" s="87">
        <f>'[2]Rentabilidad 2022'!F37</f>
        <v>0.11397728953569362</v>
      </c>
      <c r="E100" s="88">
        <v>0.13922097077368933</v>
      </c>
      <c r="F100" s="84" t="s">
        <v>23</v>
      </c>
      <c r="G100" s="89">
        <f>D100-E100</f>
        <v>-2.524368123799571E-2</v>
      </c>
      <c r="H100" s="77">
        <f>G100/E100</f>
        <v>-0.18132096836927375</v>
      </c>
      <c r="I100" s="13"/>
    </row>
    <row r="101" spans="1:10" ht="16.5" x14ac:dyDescent="0.25">
      <c r="A101" s="132" t="s">
        <v>8</v>
      </c>
      <c r="B101" s="132"/>
      <c r="C101" s="132"/>
      <c r="D101" s="87">
        <f>'[2]Rentabilidad 2022'!F38</f>
        <v>0.10761454580919994</v>
      </c>
      <c r="E101" s="88">
        <v>0.13438373084799604</v>
      </c>
      <c r="F101" s="84" t="s">
        <v>23</v>
      </c>
      <c r="G101" s="89">
        <f>D101-E101</f>
        <v>-2.6769185038796106E-2</v>
      </c>
      <c r="H101" s="77">
        <f t="shared" ref="H101:H106" si="26">G101/E101</f>
        <v>-0.19919959707827456</v>
      </c>
      <c r="I101" s="13"/>
    </row>
    <row r="102" spans="1:10" ht="16.5" x14ac:dyDescent="0.25">
      <c r="A102" s="118"/>
      <c r="B102" s="118"/>
      <c r="C102" s="119" t="s">
        <v>9</v>
      </c>
      <c r="D102" s="87">
        <f>'[2]Rentabilidad 2022'!F39</f>
        <v>0.10501604427935263</v>
      </c>
      <c r="E102" s="88">
        <v>0.12690673977599665</v>
      </c>
      <c r="F102" s="84" t="s">
        <v>23</v>
      </c>
      <c r="G102" s="89">
        <f t="shared" ref="G102:G110" si="27">D102-E102</f>
        <v>-2.1890695496644019E-2</v>
      </c>
      <c r="H102" s="77">
        <f t="shared" si="26"/>
        <v>-0.17249434927792906</v>
      </c>
      <c r="I102" s="13"/>
    </row>
    <row r="103" spans="1:10" ht="16.5" x14ac:dyDescent="0.25">
      <c r="A103" s="132" t="s">
        <v>10</v>
      </c>
      <c r="B103" s="132"/>
      <c r="C103" s="132"/>
      <c r="D103" s="87">
        <f>'[2]Rentabilidad 2022'!F40</f>
        <v>8.5027514118343639E-2</v>
      </c>
      <c r="E103" s="88">
        <v>0.11451794562210547</v>
      </c>
      <c r="F103" s="84" t="s">
        <v>23</v>
      </c>
      <c r="G103" s="89">
        <f t="shared" si="27"/>
        <v>-2.9490431503761835E-2</v>
      </c>
      <c r="H103" s="77">
        <f t="shared" si="26"/>
        <v>-0.25751799286617028</v>
      </c>
      <c r="I103" s="13"/>
    </row>
    <row r="104" spans="1:10" ht="16.5" x14ac:dyDescent="0.25">
      <c r="A104" s="132" t="s">
        <v>11</v>
      </c>
      <c r="B104" s="132"/>
      <c r="C104" s="132"/>
      <c r="D104" s="87">
        <f>'[2]Rentabilidad 2022'!F41</f>
        <v>9.5167918447998989E-2</v>
      </c>
      <c r="E104" s="88">
        <v>0.12650133493729943</v>
      </c>
      <c r="F104" s="84" t="s">
        <v>23</v>
      </c>
      <c r="G104" s="89">
        <f t="shared" si="27"/>
        <v>-3.1333416489300436E-2</v>
      </c>
      <c r="H104" s="77">
        <f t="shared" si="26"/>
        <v>-0.247692378146293</v>
      </c>
      <c r="I104" s="13"/>
    </row>
    <row r="105" spans="1:10" ht="16.5" x14ac:dyDescent="0.25">
      <c r="A105" s="132" t="s">
        <v>12</v>
      </c>
      <c r="B105" s="132"/>
      <c r="C105" s="132"/>
      <c r="D105" s="87">
        <f>'[2]Rentabilidad 2022'!F42</f>
        <v>7.8379996188803869E-2</v>
      </c>
      <c r="E105" s="88">
        <v>0.13084391372980808</v>
      </c>
      <c r="F105" s="84" t="s">
        <v>23</v>
      </c>
      <c r="G105" s="89">
        <f t="shared" si="27"/>
        <v>-5.2463917541004212E-2</v>
      </c>
      <c r="H105" s="77">
        <f t="shared" si="26"/>
        <v>-0.40096567005280731</v>
      </c>
      <c r="I105" s="13"/>
    </row>
    <row r="106" spans="1:10" ht="16.5" x14ac:dyDescent="0.25">
      <c r="A106" s="132" t="s">
        <v>13</v>
      </c>
      <c r="B106" s="132"/>
      <c r="C106" s="132"/>
      <c r="D106" s="87">
        <f>'[2]Rentabilidad 2022'!F43</f>
        <v>7.9374752568673212E-2</v>
      </c>
      <c r="E106" s="88">
        <v>0.1127331624895309</v>
      </c>
      <c r="F106" s="84" t="s">
        <v>23</v>
      </c>
      <c r="G106" s="89">
        <f t="shared" si="27"/>
        <v>-3.3358409920857687E-2</v>
      </c>
      <c r="H106" s="77">
        <f t="shared" si="26"/>
        <v>-0.29590591787004605</v>
      </c>
      <c r="I106" s="13"/>
    </row>
    <row r="107" spans="1:10" ht="16.5" x14ac:dyDescent="0.25">
      <c r="A107" s="132" t="s">
        <v>27</v>
      </c>
      <c r="B107" s="132"/>
      <c r="C107" s="132"/>
      <c r="D107" s="87">
        <f>'[2]Rentabilidad 2022'!F47</f>
        <v>0.11440694340293887</v>
      </c>
      <c r="E107" s="88">
        <v>0.14366248400704906</v>
      </c>
      <c r="F107" s="84" t="s">
        <v>23</v>
      </c>
      <c r="G107" s="89">
        <f t="shared" si="27"/>
        <v>-2.9255540604110189E-2</v>
      </c>
      <c r="H107" s="77">
        <f t="shared" si="25"/>
        <v>-0.20364078211730427</v>
      </c>
      <c r="I107" s="13"/>
    </row>
    <row r="108" spans="1:10" ht="16.5" x14ac:dyDescent="0.25">
      <c r="A108" s="132" t="s">
        <v>43</v>
      </c>
      <c r="B108" s="132"/>
      <c r="C108" s="132"/>
      <c r="D108" s="87">
        <f>'[2]Rentabilidad 2022'!F45</f>
        <v>9.7865435862909411E-2</v>
      </c>
      <c r="E108" s="88">
        <v>0.12733127810738054</v>
      </c>
      <c r="F108" s="84" t="s">
        <v>23</v>
      </c>
      <c r="G108" s="89">
        <f t="shared" si="27"/>
        <v>-2.946584224447113E-2</v>
      </c>
      <c r="H108" s="77">
        <f t="shared" si="25"/>
        <v>-0.23141087313693737</v>
      </c>
      <c r="I108" s="13"/>
    </row>
    <row r="109" spans="1:10" ht="16.5" x14ac:dyDescent="0.25">
      <c r="A109" s="132" t="s">
        <v>44</v>
      </c>
      <c r="B109" s="132"/>
      <c r="C109" s="132"/>
      <c r="D109" s="87">
        <f>'[2]Rentabilidad 2022'!F46</f>
        <v>0.1133316847660668</v>
      </c>
      <c r="E109" s="88">
        <v>0.14000554941653687</v>
      </c>
      <c r="F109" s="84" t="s">
        <v>23</v>
      </c>
      <c r="G109" s="89">
        <f t="shared" si="27"/>
        <v>-2.6673864650470072E-2</v>
      </c>
      <c r="H109" s="77">
        <f t="shared" si="25"/>
        <v>-0.1905200526809937</v>
      </c>
      <c r="I109" s="13"/>
    </row>
    <row r="110" spans="1:10" ht="18" x14ac:dyDescent="0.25">
      <c r="A110" s="132" t="s">
        <v>49</v>
      </c>
      <c r="B110" s="132"/>
      <c r="C110" s="132"/>
      <c r="D110" s="87">
        <f>'[2]Rentabilidad 2022'!F48</f>
        <v>9.4299999999999995E-2</v>
      </c>
      <c r="E110" s="88">
        <v>9.11E-2</v>
      </c>
      <c r="F110" s="84" t="s">
        <v>23</v>
      </c>
      <c r="G110" s="89">
        <f t="shared" si="27"/>
        <v>3.1999999999999945E-3</v>
      </c>
      <c r="H110" s="77">
        <f>G110/E110</f>
        <v>3.5126234906695877E-2</v>
      </c>
      <c r="I110" s="13"/>
    </row>
    <row r="111" spans="1:10" ht="17.25" thickBot="1" x14ac:dyDescent="0.3">
      <c r="A111" s="124"/>
      <c r="B111" s="124"/>
      <c r="C111" s="124"/>
      <c r="D111" s="74"/>
      <c r="E111" s="75"/>
      <c r="F111" s="76"/>
      <c r="G111" s="27"/>
      <c r="H111" s="77"/>
      <c r="I111" s="13"/>
    </row>
    <row r="112" spans="1:10" ht="18" thickTop="1" thickBot="1" x14ac:dyDescent="0.3">
      <c r="A112" s="115"/>
      <c r="B112" s="116"/>
      <c r="C112" s="117" t="s">
        <v>50</v>
      </c>
      <c r="D112" s="78"/>
      <c r="E112" s="79"/>
      <c r="F112" s="80"/>
      <c r="G112" s="33"/>
      <c r="H112" s="34"/>
      <c r="I112" s="13"/>
    </row>
    <row r="113" spans="1:9" ht="17.25" thickTop="1" x14ac:dyDescent="0.25">
      <c r="A113" s="130" t="s">
        <v>51</v>
      </c>
      <c r="B113" s="130"/>
      <c r="C113" s="130"/>
      <c r="D113" s="72">
        <f>+'[2]Beneficios 2022'!B7</f>
        <v>21341</v>
      </c>
      <c r="E113" s="73">
        <v>20910</v>
      </c>
      <c r="F113" s="84" t="s">
        <v>23</v>
      </c>
      <c r="G113" s="27">
        <f>D113-E113</f>
        <v>431</v>
      </c>
      <c r="H113" s="77">
        <f>G113/E113</f>
        <v>2.0612147297943566E-2</v>
      </c>
      <c r="I113" s="13"/>
    </row>
    <row r="114" spans="1:9" ht="16.5" x14ac:dyDescent="0.25">
      <c r="A114" s="130" t="s">
        <v>52</v>
      </c>
      <c r="B114" s="130"/>
      <c r="C114" s="130"/>
      <c r="D114" s="72">
        <f>+'[2]Beneficios 2022'!C7</f>
        <v>14243</v>
      </c>
      <c r="E114" s="73">
        <v>14000</v>
      </c>
      <c r="F114" s="84" t="s">
        <v>23</v>
      </c>
      <c r="G114" s="27">
        <f>D114-E114</f>
        <v>243</v>
      </c>
      <c r="H114" s="28">
        <f>G114/E114</f>
        <v>1.7357142857142856E-2</v>
      </c>
      <c r="I114" s="13"/>
    </row>
    <row r="115" spans="1:9" ht="17.25" thickBot="1" x14ac:dyDescent="0.3">
      <c r="A115" s="127"/>
      <c r="B115" s="127"/>
      <c r="C115" s="127"/>
      <c r="D115" s="74"/>
      <c r="E115" s="75"/>
      <c r="F115" s="84"/>
      <c r="G115" s="27"/>
      <c r="H115" s="28"/>
      <c r="I115" s="13"/>
    </row>
    <row r="116" spans="1:9" ht="18" thickTop="1" thickBot="1" x14ac:dyDescent="0.3">
      <c r="A116" s="115"/>
      <c r="B116" s="116"/>
      <c r="C116" s="117" t="s">
        <v>53</v>
      </c>
      <c r="D116" s="78"/>
      <c r="E116" s="79"/>
      <c r="F116" s="80"/>
      <c r="G116" s="33"/>
      <c r="H116" s="34"/>
      <c r="I116" s="13"/>
    </row>
    <row r="117" spans="1:9" ht="17.25" thickTop="1" x14ac:dyDescent="0.25">
      <c r="A117" s="130" t="s">
        <v>51</v>
      </c>
      <c r="B117" s="130"/>
      <c r="C117" s="130"/>
      <c r="D117" s="72">
        <f>'[2]Beneficios 2022'!F7</f>
        <v>31577</v>
      </c>
      <c r="E117" s="73">
        <v>30548</v>
      </c>
      <c r="F117" s="84" t="s">
        <v>23</v>
      </c>
      <c r="G117" s="27">
        <f>D117-E117</f>
        <v>1029</v>
      </c>
      <c r="H117" s="28">
        <f>G117/E117</f>
        <v>3.3684692942254811E-2</v>
      </c>
      <c r="I117" s="13"/>
    </row>
    <row r="118" spans="1:9" ht="16.5" x14ac:dyDescent="0.25">
      <c r="A118" s="130" t="s">
        <v>52</v>
      </c>
      <c r="B118" s="130"/>
      <c r="C118" s="130"/>
      <c r="D118" s="72">
        <f>'[2]Beneficios 2022'!G7</f>
        <v>11995</v>
      </c>
      <c r="E118" s="73">
        <v>11699</v>
      </c>
      <c r="F118" s="84" t="s">
        <v>23</v>
      </c>
      <c r="G118" s="27">
        <f>D118-E118</f>
        <v>296</v>
      </c>
      <c r="H118" s="28">
        <f>G118/E118</f>
        <v>2.5301307804085821E-2</v>
      </c>
      <c r="I118" s="13"/>
    </row>
    <row r="119" spans="1:9" ht="17.25" thickBot="1" x14ac:dyDescent="0.3">
      <c r="A119" s="124"/>
      <c r="B119" s="124"/>
      <c r="C119" s="124"/>
      <c r="D119" s="90"/>
      <c r="E119" s="91"/>
      <c r="F119" s="92"/>
      <c r="G119" s="93"/>
      <c r="H119" s="94"/>
      <c r="I119" s="13"/>
    </row>
    <row r="120" spans="1:9" ht="18" thickTop="1" thickBot="1" x14ac:dyDescent="0.3">
      <c r="A120" s="115"/>
      <c r="B120" s="116"/>
      <c r="C120" s="117" t="s">
        <v>54</v>
      </c>
      <c r="D120" s="95"/>
      <c r="E120" s="79"/>
      <c r="F120" s="80"/>
      <c r="G120" s="33"/>
      <c r="H120" s="34"/>
      <c r="I120" s="13"/>
    </row>
    <row r="121" spans="1:9" ht="17.25" thickTop="1" x14ac:dyDescent="0.25">
      <c r="A121" s="130" t="s">
        <v>55</v>
      </c>
      <c r="B121" s="130"/>
      <c r="C121" s="130"/>
      <c r="D121" s="72">
        <f>'[2]Beneficios 2022'!B24</f>
        <v>197006</v>
      </c>
      <c r="E121" s="73">
        <v>192124</v>
      </c>
      <c r="F121" s="84" t="s">
        <v>23</v>
      </c>
      <c r="G121" s="27">
        <f>D121-E121</f>
        <v>4882</v>
      </c>
      <c r="H121" s="28">
        <f>G121/E121</f>
        <v>2.5410672274156273E-2</v>
      </c>
      <c r="I121" s="13"/>
    </row>
    <row r="122" spans="1:9" ht="16.5" x14ac:dyDescent="0.25">
      <c r="A122" s="130" t="s">
        <v>56</v>
      </c>
      <c r="B122" s="130"/>
      <c r="C122" s="130"/>
      <c r="D122" s="72">
        <f>'[2]Beneficios 2022'!C24</f>
        <v>39</v>
      </c>
      <c r="E122" s="73">
        <v>36</v>
      </c>
      <c r="F122" s="84" t="s">
        <v>23</v>
      </c>
      <c r="G122" s="27">
        <f>D122-E122</f>
        <v>3</v>
      </c>
      <c r="H122" s="28">
        <f>G122/E122</f>
        <v>8.3333333333333329E-2</v>
      </c>
      <c r="I122" s="13"/>
    </row>
    <row r="123" spans="1:9" ht="17.25" thickBot="1" x14ac:dyDescent="0.3">
      <c r="A123" s="130" t="s">
        <v>57</v>
      </c>
      <c r="B123" s="130"/>
      <c r="C123" s="130"/>
      <c r="D123" s="72">
        <f>+'[2]Beneficios 2022'!D24</f>
        <v>186480</v>
      </c>
      <c r="E123" s="73">
        <v>181637</v>
      </c>
      <c r="F123" s="96" t="s">
        <v>23</v>
      </c>
      <c r="G123" s="97">
        <f>D123-E123</f>
        <v>4843</v>
      </c>
      <c r="H123" s="98">
        <f>G123/E123</f>
        <v>2.6663069749004883E-2</v>
      </c>
      <c r="I123" s="13"/>
    </row>
    <row r="124" spans="1:9" ht="18" thickTop="1" thickBot="1" x14ac:dyDescent="0.3">
      <c r="A124" s="130" t="s">
        <v>58</v>
      </c>
      <c r="B124" s="130"/>
      <c r="C124" s="130"/>
      <c r="D124" s="99">
        <f>+'[2]Beneficios 2022'!E24</f>
        <v>35838846031.659996</v>
      </c>
      <c r="E124" s="84">
        <v>33987351385.350002</v>
      </c>
      <c r="F124" s="96" t="s">
        <v>23</v>
      </c>
      <c r="G124" s="97">
        <f>D124-E124</f>
        <v>1851494646.3099937</v>
      </c>
      <c r="H124" s="98">
        <f>G124/E124</f>
        <v>5.4475990944915668E-2</v>
      </c>
      <c r="I124" s="13"/>
    </row>
    <row r="125" spans="1:9" ht="15.75" customHeight="1" thickTop="1" thickBot="1" x14ac:dyDescent="0.35">
      <c r="A125" s="100" t="s">
        <v>59</v>
      </c>
      <c r="C125" s="101"/>
      <c r="D125" s="101"/>
      <c r="E125" s="102"/>
      <c r="F125" s="101"/>
      <c r="G125" s="101"/>
      <c r="H125" s="103"/>
      <c r="I125" s="104"/>
    </row>
    <row r="126" spans="1:9" ht="15.75" customHeight="1" thickTop="1" thickBot="1" x14ac:dyDescent="0.25">
      <c r="A126" s="105" t="s">
        <v>60</v>
      </c>
      <c r="B126" s="106"/>
      <c r="C126" s="106"/>
      <c r="D126" s="106"/>
      <c r="E126" s="107"/>
      <c r="F126" s="106"/>
      <c r="G126" s="106"/>
      <c r="H126" s="108"/>
      <c r="I126" s="104"/>
    </row>
    <row r="127" spans="1:9" ht="15.75" customHeight="1" thickTop="1" x14ac:dyDescent="0.2">
      <c r="A127" s="131" t="s">
        <v>61</v>
      </c>
      <c r="B127" s="131"/>
      <c r="C127" s="131"/>
      <c r="D127" s="131"/>
      <c r="E127" s="131"/>
      <c r="F127" s="131"/>
      <c r="G127" s="131"/>
      <c r="H127" s="131"/>
      <c r="I127" s="104"/>
    </row>
    <row r="128" spans="1:9" ht="15.75" customHeight="1" x14ac:dyDescent="0.2">
      <c r="A128" s="131" t="s">
        <v>62</v>
      </c>
      <c r="B128" s="131"/>
      <c r="C128" s="131"/>
      <c r="D128" s="131"/>
      <c r="E128" s="131"/>
      <c r="F128" s="131"/>
      <c r="G128" s="131"/>
      <c r="H128" s="131"/>
      <c r="I128" s="104"/>
    </row>
    <row r="129" spans="1:9" ht="20.25" customHeight="1" x14ac:dyDescent="0.2">
      <c r="A129" s="129" t="s">
        <v>63</v>
      </c>
      <c r="B129" s="129"/>
      <c r="C129" s="129"/>
      <c r="D129" s="129"/>
      <c r="E129" s="129"/>
      <c r="F129" s="129"/>
      <c r="G129" s="129"/>
      <c r="H129" s="129"/>
      <c r="I129" s="109"/>
    </row>
    <row r="130" spans="1:9" ht="31.5" customHeight="1" x14ac:dyDescent="0.2">
      <c r="A130" s="128" t="s">
        <v>64</v>
      </c>
      <c r="B130" s="128"/>
      <c r="C130" s="128"/>
      <c r="D130" s="128"/>
      <c r="E130" s="128"/>
      <c r="F130" s="128"/>
      <c r="G130" s="128"/>
      <c r="H130" s="128"/>
      <c r="I130" s="109"/>
    </row>
    <row r="131" spans="1:9" ht="28.5" customHeight="1" x14ac:dyDescent="0.2">
      <c r="A131" s="128" t="s">
        <v>65</v>
      </c>
      <c r="B131" s="128"/>
      <c r="C131" s="128"/>
      <c r="D131" s="128"/>
      <c r="E131" s="128"/>
      <c r="F131" s="128"/>
      <c r="G131" s="128"/>
      <c r="H131" s="128"/>
      <c r="I131" s="110"/>
    </row>
    <row r="132" spans="1:9" ht="15.75" customHeight="1" x14ac:dyDescent="0.2">
      <c r="A132" s="128" t="s">
        <v>66</v>
      </c>
      <c r="B132" s="128"/>
      <c r="C132" s="128"/>
      <c r="D132" s="128"/>
      <c r="E132" s="128"/>
      <c r="F132" s="128"/>
      <c r="G132" s="128"/>
      <c r="H132" s="128"/>
      <c r="I132" s="109"/>
    </row>
    <row r="133" spans="1:9" ht="15.75" customHeight="1" x14ac:dyDescent="0.2">
      <c r="A133" s="129" t="s">
        <v>67</v>
      </c>
      <c r="B133" s="129"/>
      <c r="C133" s="129"/>
      <c r="D133" s="129"/>
      <c r="E133" s="129"/>
      <c r="F133" s="129"/>
      <c r="G133" s="129"/>
      <c r="H133" s="129"/>
      <c r="I133" s="109"/>
    </row>
    <row r="134" spans="1:9" ht="18.75" customHeight="1" x14ac:dyDescent="0.2">
      <c r="A134" s="129" t="s">
        <v>68</v>
      </c>
      <c r="B134" s="129"/>
      <c r="C134" s="129"/>
      <c r="D134" s="129"/>
      <c r="E134" s="129"/>
      <c r="F134" s="129"/>
      <c r="G134" s="129"/>
      <c r="H134" s="129"/>
      <c r="I134" s="109"/>
    </row>
    <row r="135" spans="1:9" ht="16.5" customHeight="1" x14ac:dyDescent="0.2">
      <c r="A135" s="129" t="s">
        <v>69</v>
      </c>
      <c r="B135" s="129"/>
      <c r="C135" s="129"/>
      <c r="D135" s="129"/>
      <c r="E135" s="129"/>
      <c r="F135" s="129"/>
      <c r="G135" s="129"/>
      <c r="H135" s="129"/>
      <c r="I135" s="109"/>
    </row>
    <row r="136" spans="1:9" ht="28.5" customHeight="1" x14ac:dyDescent="0.2">
      <c r="A136" s="129" t="s">
        <v>70</v>
      </c>
      <c r="B136" s="129"/>
      <c r="C136" s="129"/>
      <c r="D136" s="129"/>
      <c r="E136" s="129"/>
      <c r="F136" s="129"/>
      <c r="G136" s="129"/>
      <c r="H136" s="111"/>
      <c r="I136" s="109"/>
    </row>
    <row r="137" spans="1:9" x14ac:dyDescent="0.2">
      <c r="A137" s="112" t="s">
        <v>71</v>
      </c>
      <c r="B137" s="113"/>
      <c r="C137" s="113"/>
    </row>
    <row r="138" spans="1:9" x14ac:dyDescent="0.2">
      <c r="A138" s="114" t="s">
        <v>72</v>
      </c>
    </row>
  </sheetData>
  <mergeCells count="71">
    <mergeCell ref="A24:C24"/>
    <mergeCell ref="D6:D7"/>
    <mergeCell ref="E6:E7"/>
    <mergeCell ref="F6:F7"/>
    <mergeCell ref="G6:H6"/>
    <mergeCell ref="A9:C9"/>
    <mergeCell ref="A58:C58"/>
    <mergeCell ref="A39:C39"/>
    <mergeCell ref="A40:C40"/>
    <mergeCell ref="A43:C43"/>
    <mergeCell ref="A45:C45"/>
    <mergeCell ref="A47:C47"/>
    <mergeCell ref="A48:C48"/>
    <mergeCell ref="A49:C49"/>
    <mergeCell ref="A50:C50"/>
    <mergeCell ref="A51:C51"/>
    <mergeCell ref="A56:C56"/>
    <mergeCell ref="A57:C57"/>
    <mergeCell ref="A76:C76"/>
    <mergeCell ref="A59:C59"/>
    <mergeCell ref="A60:C60"/>
    <mergeCell ref="A61:C61"/>
    <mergeCell ref="A63:C63"/>
    <mergeCell ref="A64:C64"/>
    <mergeCell ref="A67:C67"/>
    <mergeCell ref="A68:C68"/>
    <mergeCell ref="A69:C69"/>
    <mergeCell ref="A72:C72"/>
    <mergeCell ref="A74:C74"/>
    <mergeCell ref="A75:C75"/>
    <mergeCell ref="A95:C95"/>
    <mergeCell ref="A79:C79"/>
    <mergeCell ref="A83:C83"/>
    <mergeCell ref="A85:C85"/>
    <mergeCell ref="A87:C87"/>
    <mergeCell ref="A88:C88"/>
    <mergeCell ref="A89:C89"/>
    <mergeCell ref="A90:C90"/>
    <mergeCell ref="A91:C91"/>
    <mergeCell ref="A92:C92"/>
    <mergeCell ref="A93:C93"/>
    <mergeCell ref="A94:C94"/>
    <mergeCell ref="A113:C113"/>
    <mergeCell ref="A96:C96"/>
    <mergeCell ref="A99:C99"/>
    <mergeCell ref="A101:C101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131:H131"/>
    <mergeCell ref="A114:C114"/>
    <mergeCell ref="A117:C117"/>
    <mergeCell ref="A118:C118"/>
    <mergeCell ref="A121:C121"/>
    <mergeCell ref="A122:C122"/>
    <mergeCell ref="A123:C123"/>
    <mergeCell ref="A124:C124"/>
    <mergeCell ref="A127:H127"/>
    <mergeCell ref="A128:H128"/>
    <mergeCell ref="A129:H129"/>
    <mergeCell ref="A130:H130"/>
    <mergeCell ref="A132:H132"/>
    <mergeCell ref="A133:H133"/>
    <mergeCell ref="A134:H134"/>
    <mergeCell ref="A135:H135"/>
    <mergeCell ref="A136:G136"/>
  </mergeCells>
  <printOptions horizontalCentered="1" verticalCentered="1"/>
  <pageMargins left="0.70866141732283472" right="0.70866141732283472" top="0" bottom="0" header="0.31496062992125984" footer="0.31496062992125984"/>
  <pageSetup paperSize="5" scale="43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3" ma:contentTypeDescription="Crear nuevo documento." ma:contentTypeScope="" ma:versionID="be224e1f5f39a27db3c6aeddd7a7c21d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0dea5975edfedbfc5f3d846b3f344de4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427881-65AB-4A8C-8CA9-1A1E51C1D8D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FC42B1-3606-4F81-BFFD-2DEA7D3B26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8F84D6-086A-4027-B98D-FCA91E8987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RM Marzo 2022</vt:lpstr>
      <vt:lpstr>'RM Marzo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ctavarez</dc:creator>
  <cp:lastModifiedBy>Cinthia Tavarez</cp:lastModifiedBy>
  <dcterms:created xsi:type="dcterms:W3CDTF">2022-04-11T15:41:09Z</dcterms:created>
  <dcterms:modified xsi:type="dcterms:W3CDTF">2022-04-18T14:45:35Z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0x010100D4983F033EC1A74591962596A1C6179F</vt:lpwstr>
  </property>
</Properties>
</file>