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Resumen Estadístico/Resumen Mensual/2022/"/>
    </mc:Choice>
  </mc:AlternateContent>
  <xr:revisionPtr revIDLastSave="1" documentId="8_{88D10ED0-3303-4F19-B8C2-DAF6C4CE8B7E}" xr6:coauthVersionLast="47" xr6:coauthVersionMax="47" xr10:uidLastSave="{D86A35B0-EA06-4993-B71B-1D3E5AE51FDA}"/>
  <bookViews>
    <workbookView xWindow="-120" yWindow="-120" windowWidth="29040" windowHeight="15840" xr2:uid="{6C995D95-EF35-4669-8EC4-727C840CD34F}"/>
  </bookViews>
  <sheets>
    <sheet name="RM Febrero 2022" sheetId="1" r:id="rId1"/>
  </sheets>
  <externalReferences>
    <externalReference r:id="rId2"/>
    <externalReference r:id="rId3"/>
    <externalReference r:id="rId4"/>
  </externalReferences>
  <definedNames>
    <definedName name="_xlnm.Print_Area" localSheetId="0">'RM Febrero 2022'!$A$1:$H$136</definedName>
    <definedName name="Área_de_impresión1" localSheetId="0">'[2]7.7.6'!$A$1:$AQ$58</definedName>
    <definedName name="Área_de_impresión1">'[3]7.7.6'!$A$1:$AQ$58</definedName>
    <definedName name="Área_de_impresión2" localSheetId="0">'[2]7.7.6'!#REF!</definedName>
    <definedName name="Área_de_impresión2">'[3]7.7.6'!#REF!</definedName>
    <definedName name="CCI" localSheetId="0">'[2]7.7.6'!$A$1:$R$57</definedName>
    <definedName name="CCI">'[3]7.7.6'!$A$1:$R$57</definedName>
    <definedName name="Compl" localSheetId="0">'[2]7.7.6'!$AA$1:$AJ$57</definedName>
    <definedName name="Compl">'[3]7.7.6'!$AA$1:$AJ$57</definedName>
    <definedName name="Exceso1" localSheetId="0">'[2]7.7.6'!#REF!</definedName>
    <definedName name="Exceso1">'[3]7.7.6'!#REF!</definedName>
    <definedName name="Exceso2" localSheetId="0">'[2]7.7.6'!#REF!</definedName>
    <definedName name="Exceso2">'[3]7.7.6'!#REF!</definedName>
    <definedName name="Print1" localSheetId="0">'[2]7.7.6'!$A$1:$AQ$58</definedName>
    <definedName name="Print1">'[3]7.7.6'!$A$1:$AQ$58</definedName>
    <definedName name="Print2" localSheetId="0">'[2]7.7.6'!#REF!</definedName>
    <definedName name="Print2">'[3]7.7.6'!#REF!</definedName>
    <definedName name="RepFSS" localSheetId="0">'[2]7.7.6'!$T$1:$Y$57</definedName>
    <definedName name="RepFSS">'[3]7.7.6'!$T$1:$Y$57</definedName>
    <definedName name="Totales" localSheetId="0">'[2]7.7.6'!$A$1:$AP$58</definedName>
    <definedName name="Totales">'[3]7.7.6'!$A$1:$AP$58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D122" i="1"/>
  <c r="G122" i="1" s="1"/>
  <c r="H122" i="1" s="1"/>
  <c r="D121" i="1"/>
  <c r="G121" i="1" s="1"/>
  <c r="H121" i="1" s="1"/>
  <c r="D120" i="1"/>
  <c r="G120" i="1" s="1"/>
  <c r="H120" i="1" s="1"/>
  <c r="D119" i="1"/>
  <c r="G119" i="1" s="1"/>
  <c r="H119" i="1" s="1"/>
  <c r="D116" i="1"/>
  <c r="G116" i="1" s="1"/>
  <c r="H116" i="1" s="1"/>
  <c r="D115" i="1"/>
  <c r="G115" i="1" s="1"/>
  <c r="H115" i="1" s="1"/>
  <c r="D112" i="1"/>
  <c r="G112" i="1" s="1"/>
  <c r="H112" i="1" s="1"/>
  <c r="D111" i="1"/>
  <c r="G111" i="1" s="1"/>
  <c r="H111" i="1" s="1"/>
  <c r="D108" i="1"/>
  <c r="G108" i="1" s="1"/>
  <c r="H108" i="1" s="1"/>
  <c r="D107" i="1"/>
  <c r="G107" i="1" s="1"/>
  <c r="H107" i="1" s="1"/>
  <c r="D106" i="1"/>
  <c r="G106" i="1" s="1"/>
  <c r="H106" i="1" s="1"/>
  <c r="D105" i="1"/>
  <c r="G105" i="1" s="1"/>
  <c r="H105" i="1" s="1"/>
  <c r="D104" i="1"/>
  <c r="G104" i="1" s="1"/>
  <c r="H104" i="1" s="1"/>
  <c r="D103" i="1"/>
  <c r="G103" i="1" s="1"/>
  <c r="H103" i="1" s="1"/>
  <c r="D102" i="1"/>
  <c r="G102" i="1" s="1"/>
  <c r="H102" i="1" s="1"/>
  <c r="D101" i="1"/>
  <c r="G101" i="1" s="1"/>
  <c r="H101" i="1" s="1"/>
  <c r="D100" i="1"/>
  <c r="G100" i="1" s="1"/>
  <c r="H100" i="1" s="1"/>
  <c r="D99" i="1"/>
  <c r="G99" i="1" s="1"/>
  <c r="H99" i="1" s="1"/>
  <c r="D98" i="1"/>
  <c r="G98" i="1" s="1"/>
  <c r="H98" i="1" s="1"/>
  <c r="D97" i="1"/>
  <c r="G97" i="1" s="1"/>
  <c r="H97" i="1" s="1"/>
  <c r="D94" i="1"/>
  <c r="G93" i="1"/>
  <c r="H93" i="1" s="1"/>
  <c r="D93" i="1"/>
  <c r="G92" i="1"/>
  <c r="H92" i="1" s="1"/>
  <c r="D92" i="1"/>
  <c r="D91" i="1"/>
  <c r="G91" i="1" s="1"/>
  <c r="H91" i="1" s="1"/>
  <c r="D90" i="1"/>
  <c r="G89" i="1"/>
  <c r="H89" i="1" s="1"/>
  <c r="D89" i="1"/>
  <c r="G88" i="1"/>
  <c r="H88" i="1" s="1"/>
  <c r="D88" i="1"/>
  <c r="H87" i="1"/>
  <c r="D87" i="1"/>
  <c r="G87" i="1" s="1"/>
  <c r="D86" i="1"/>
  <c r="G85" i="1"/>
  <c r="H85" i="1" s="1"/>
  <c r="D85" i="1"/>
  <c r="G84" i="1"/>
  <c r="H84" i="1" s="1"/>
  <c r="D84" i="1"/>
  <c r="D83" i="1"/>
  <c r="G83" i="1" s="1"/>
  <c r="H83" i="1" s="1"/>
  <c r="D82" i="1"/>
  <c r="D78" i="1"/>
  <c r="G78" i="1" s="1"/>
  <c r="H78" i="1" s="1"/>
  <c r="D77" i="1"/>
  <c r="G76" i="1"/>
  <c r="H76" i="1" s="1"/>
  <c r="D76" i="1"/>
  <c r="D75" i="1"/>
  <c r="G74" i="1"/>
  <c r="H74" i="1" s="1"/>
  <c r="D74" i="1"/>
  <c r="G73" i="1"/>
  <c r="H73" i="1" s="1"/>
  <c r="D73" i="1"/>
  <c r="H72" i="1"/>
  <c r="D72" i="1"/>
  <c r="G72" i="1" s="1"/>
  <c r="D71" i="1"/>
  <c r="G70" i="1"/>
  <c r="H70" i="1" s="1"/>
  <c r="D70" i="1"/>
  <c r="G69" i="1"/>
  <c r="H69" i="1" s="1"/>
  <c r="D69" i="1"/>
  <c r="D68" i="1"/>
  <c r="G68" i="1" s="1"/>
  <c r="H68" i="1" s="1"/>
  <c r="D67" i="1"/>
  <c r="G66" i="1"/>
  <c r="H66" i="1" s="1"/>
  <c r="D66" i="1"/>
  <c r="D62" i="1"/>
  <c r="G61" i="1"/>
  <c r="H61" i="1" s="1"/>
  <c r="D61" i="1"/>
  <c r="G60" i="1"/>
  <c r="H60" i="1" s="1"/>
  <c r="D60" i="1"/>
  <c r="D59" i="1"/>
  <c r="G59" i="1" s="1"/>
  <c r="H59" i="1" s="1"/>
  <c r="D58" i="1"/>
  <c r="G57" i="1"/>
  <c r="H57" i="1" s="1"/>
  <c r="D57" i="1"/>
  <c r="G56" i="1"/>
  <c r="H56" i="1" s="1"/>
  <c r="D56" i="1"/>
  <c r="H55" i="1"/>
  <c r="D55" i="1"/>
  <c r="G55" i="1" s="1"/>
  <c r="D54" i="1"/>
  <c r="H51" i="1"/>
  <c r="D51" i="1"/>
  <c r="G51" i="1" s="1"/>
  <c r="D49" i="1"/>
  <c r="G48" i="1"/>
  <c r="H48" i="1" s="1"/>
  <c r="D48" i="1"/>
  <c r="G47" i="1"/>
  <c r="H47" i="1" s="1"/>
  <c r="D47" i="1"/>
  <c r="H46" i="1"/>
  <c r="D46" i="1"/>
  <c r="G46" i="1" s="1"/>
  <c r="D45" i="1"/>
  <c r="G44" i="1"/>
  <c r="H44" i="1" s="1"/>
  <c r="D44" i="1"/>
  <c r="G43" i="1"/>
  <c r="H43" i="1" s="1"/>
  <c r="D43" i="1"/>
  <c r="D42" i="1"/>
  <c r="G42" i="1" s="1"/>
  <c r="H42" i="1" s="1"/>
  <c r="D41" i="1"/>
  <c r="D35" i="1"/>
  <c r="G34" i="1"/>
  <c r="H34" i="1" s="1"/>
  <c r="D34" i="1"/>
  <c r="G33" i="1"/>
  <c r="H33" i="1" s="1"/>
  <c r="D33" i="1"/>
  <c r="D32" i="1"/>
  <c r="D31" i="1"/>
  <c r="E30" i="1"/>
  <c r="H29" i="1"/>
  <c r="G29" i="1"/>
  <c r="D29" i="1"/>
  <c r="G28" i="1"/>
  <c r="H28" i="1" s="1"/>
  <c r="D28" i="1"/>
  <c r="D27" i="1"/>
  <c r="G27" i="1" s="1"/>
  <c r="H27" i="1" s="1"/>
  <c r="D26" i="1"/>
  <c r="G26" i="1" s="1"/>
  <c r="H26" i="1" s="1"/>
  <c r="H25" i="1"/>
  <c r="G25" i="1"/>
  <c r="D25" i="1"/>
  <c r="G24" i="1"/>
  <c r="H24" i="1" s="1"/>
  <c r="D24" i="1"/>
  <c r="D23" i="1"/>
  <c r="G23" i="1" s="1"/>
  <c r="H23" i="1" s="1"/>
  <c r="E22" i="1"/>
  <c r="E21" i="1" s="1"/>
  <c r="D19" i="1"/>
  <c r="G19" i="1" s="1"/>
  <c r="H19" i="1" s="1"/>
  <c r="H18" i="1"/>
  <c r="G18" i="1"/>
  <c r="D18" i="1"/>
  <c r="G17" i="1"/>
  <c r="H17" i="1" s="1"/>
  <c r="D17" i="1"/>
  <c r="D16" i="1"/>
  <c r="H16" i="1" s="1"/>
  <c r="E15" i="1"/>
  <c r="G14" i="1"/>
  <c r="H14" i="1" s="1"/>
  <c r="D14" i="1"/>
  <c r="D13" i="1"/>
  <c r="G13" i="1" s="1"/>
  <c r="H13" i="1" s="1"/>
  <c r="H12" i="1"/>
  <c r="D12" i="1"/>
  <c r="D11" i="1"/>
  <c r="G10" i="1"/>
  <c r="H10" i="1" s="1"/>
  <c r="D10" i="1"/>
  <c r="D9" i="1"/>
  <c r="G9" i="1" s="1"/>
  <c r="H9" i="1" s="1"/>
  <c r="G8" i="1"/>
  <c r="H8" i="1" s="1"/>
  <c r="D8" i="1"/>
  <c r="E7" i="1"/>
  <c r="E6" i="1" s="1"/>
  <c r="E4" i="1"/>
  <c r="D4" i="1"/>
  <c r="G49" i="1" l="1"/>
  <c r="H49" i="1" s="1"/>
  <c r="G67" i="1"/>
  <c r="H67" i="1" s="1"/>
  <c r="D81" i="1"/>
  <c r="G82" i="1"/>
  <c r="H82" i="1" s="1"/>
  <c r="G62" i="1"/>
  <c r="H62" i="1" s="1"/>
  <c r="D53" i="1"/>
  <c r="G71" i="1"/>
  <c r="H71" i="1" s="1"/>
  <c r="G86" i="1"/>
  <c r="H86" i="1" s="1"/>
  <c r="G58" i="1"/>
  <c r="H58" i="1" s="1"/>
  <c r="G11" i="1"/>
  <c r="H11" i="1" s="1"/>
  <c r="G32" i="1"/>
  <c r="H32" i="1" s="1"/>
  <c r="G35" i="1"/>
  <c r="H35" i="1" s="1"/>
  <c r="G41" i="1"/>
  <c r="H41" i="1" s="1"/>
  <c r="D50" i="1"/>
  <c r="G77" i="1"/>
  <c r="H77" i="1" s="1"/>
  <c r="D52" i="1"/>
  <c r="G90" i="1"/>
  <c r="H90" i="1" s="1"/>
  <c r="D7" i="1"/>
  <c r="D15" i="1"/>
  <c r="D22" i="1"/>
  <c r="G31" i="1"/>
  <c r="H31" i="1" s="1"/>
  <c r="D30" i="1"/>
  <c r="G45" i="1"/>
  <c r="H45" i="1" s="1"/>
  <c r="G54" i="1"/>
  <c r="H54" i="1" s="1"/>
  <c r="G94" i="1"/>
  <c r="H94" i="1" s="1"/>
  <c r="D65" i="1"/>
  <c r="G53" i="1" l="1"/>
  <c r="H53" i="1" s="1"/>
  <c r="F65" i="1"/>
  <c r="D64" i="1"/>
  <c r="G65" i="1"/>
  <c r="H65" i="1" s="1"/>
  <c r="G7" i="1"/>
  <c r="H7" i="1" s="1"/>
  <c r="D6" i="1"/>
  <c r="F7" i="1" s="1"/>
  <c r="G50" i="1"/>
  <c r="D80" i="1"/>
  <c r="G81" i="1"/>
  <c r="H81" i="1" s="1"/>
  <c r="G30" i="1"/>
  <c r="H30" i="1" s="1"/>
  <c r="G22" i="1"/>
  <c r="H22" i="1" s="1"/>
  <c r="F22" i="1"/>
  <c r="D21" i="1"/>
  <c r="D40" i="1"/>
  <c r="G15" i="1"/>
  <c r="H15" i="1" s="1"/>
  <c r="F15" i="1"/>
  <c r="F52" i="1"/>
  <c r="G52" i="1"/>
  <c r="H52" i="1" s="1"/>
  <c r="F92" i="1" l="1"/>
  <c r="F84" i="1"/>
  <c r="F80" i="1"/>
  <c r="F85" i="1"/>
  <c r="F89" i="1"/>
  <c r="G80" i="1"/>
  <c r="H80" i="1" s="1"/>
  <c r="F93" i="1"/>
  <c r="F82" i="1"/>
  <c r="F86" i="1"/>
  <c r="F88" i="1"/>
  <c r="F94" i="1"/>
  <c r="F91" i="1"/>
  <c r="F87" i="1"/>
  <c r="F83" i="1"/>
  <c r="F90" i="1"/>
  <c r="F60" i="1"/>
  <c r="F56" i="1"/>
  <c r="F47" i="1"/>
  <c r="F43" i="1"/>
  <c r="G40" i="1"/>
  <c r="H40" i="1" s="1"/>
  <c r="F61" i="1"/>
  <c r="F57" i="1"/>
  <c r="F48" i="1"/>
  <c r="F44" i="1"/>
  <c r="F40" i="1"/>
  <c r="F55" i="1"/>
  <c r="F62" i="1"/>
  <c r="F58" i="1"/>
  <c r="F54" i="1"/>
  <c r="F42" i="1"/>
  <c r="F59" i="1"/>
  <c r="F41" i="1"/>
  <c r="F46" i="1"/>
  <c r="F49" i="1"/>
  <c r="F45" i="1"/>
  <c r="F51" i="1"/>
  <c r="F53" i="1"/>
  <c r="F33" i="1"/>
  <c r="D37" i="1"/>
  <c r="G37" i="1" s="1"/>
  <c r="H37" i="1" s="1"/>
  <c r="F21" i="1"/>
  <c r="F31" i="1"/>
  <c r="F27" i="1"/>
  <c r="F23" i="1"/>
  <c r="D38" i="1"/>
  <c r="G38" i="1" s="1"/>
  <c r="H38" i="1" s="1"/>
  <c r="F29" i="1"/>
  <c r="F25" i="1"/>
  <c r="G21" i="1"/>
  <c r="H21" i="1" s="1"/>
  <c r="F34" i="1"/>
  <c r="F35" i="1"/>
  <c r="F26" i="1"/>
  <c r="F24" i="1"/>
  <c r="F32" i="1"/>
  <c r="F28" i="1"/>
  <c r="F30" i="1"/>
  <c r="F81" i="1"/>
  <c r="F73" i="1"/>
  <c r="F69" i="1"/>
  <c r="G64" i="1"/>
  <c r="H64" i="1" s="1"/>
  <c r="F64" i="1"/>
  <c r="F70" i="1"/>
  <c r="F66" i="1"/>
  <c r="F74" i="1"/>
  <c r="F76" i="1"/>
  <c r="F72" i="1"/>
  <c r="F67" i="1"/>
  <c r="F71" i="1"/>
  <c r="F75" i="1"/>
  <c r="F77" i="1"/>
  <c r="F78" i="1"/>
  <c r="F68" i="1"/>
  <c r="F50" i="1"/>
  <c r="G6" i="1"/>
  <c r="H6" i="1" s="1"/>
  <c r="F18" i="1"/>
  <c r="F16" i="1"/>
  <c r="F13" i="1"/>
  <c r="F6" i="1"/>
  <c r="F14" i="1"/>
  <c r="F17" i="1"/>
  <c r="F10" i="1"/>
  <c r="F9" i="1"/>
  <c r="F8" i="1"/>
  <c r="F11" i="1"/>
  <c r="F19" i="1"/>
</calcChain>
</file>

<file path=xl/sharedStrings.xml><?xml version="1.0" encoding="utf-8"?>
<sst xmlns="http://schemas.openxmlformats.org/spreadsheetml/2006/main" count="156" uniqueCount="73">
  <si>
    <t>Superintendencia de Pensiones</t>
  </si>
  <si>
    <t>Resumen estadístico previsional al 28 de febrero de 2022</t>
  </si>
  <si>
    <t>Participación</t>
  </si>
  <si>
    <t>Variación</t>
  </si>
  <si>
    <t>Absoluta</t>
  </si>
  <si>
    <t>Relativa</t>
  </si>
  <si>
    <r>
      <t>Afiliados</t>
    </r>
    <r>
      <rPr>
        <b/>
        <vertAlign val="superscript"/>
        <sz val="12.5"/>
        <color theme="0"/>
        <rFont val="Avenir LT Std 55 Roman"/>
        <family val="2"/>
      </rPr>
      <t>1</t>
    </r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</si>
  <si>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</si>
  <si>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</si>
  <si>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</si>
  <si>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</si>
  <si>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</si>
  <si>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</si>
  <si>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</si>
  <si>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</si>
  <si>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</si>
  <si>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</si>
  <si>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</si>
  <si>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</si>
  <si>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</si>
  <si>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Cotizantes</t>
  </si>
  <si>
    <r>
      <t>Banco Central</t>
    </r>
    <r>
      <rPr>
        <i/>
        <vertAlign val="superscript"/>
        <sz val="12.5"/>
        <color theme="0"/>
        <rFont val="Avenir LT Std 55 Roman"/>
        <family val="2"/>
      </rPr>
      <t>2</t>
    </r>
  </si>
  <si>
    <r>
      <t>Sin individualizar</t>
    </r>
    <r>
      <rPr>
        <b/>
        <i/>
        <vertAlign val="superscript"/>
        <sz val="12.5"/>
        <color theme="0"/>
        <rFont val="Avenir LT Std 55 Roman"/>
        <family val="2"/>
      </rPr>
      <t>3</t>
    </r>
  </si>
  <si>
    <r>
      <t>Densidad de cotizantes</t>
    </r>
    <r>
      <rPr>
        <b/>
        <vertAlign val="superscript"/>
        <sz val="12.5"/>
        <color theme="0"/>
        <rFont val="Avenir LT Std 55 Roman"/>
        <family val="2"/>
      </rPr>
      <t>4</t>
    </r>
  </si>
  <si>
    <t>n/a</t>
  </si>
  <si>
    <r>
      <t>Participación mercado potencial cotizantes</t>
    </r>
    <r>
      <rPr>
        <b/>
        <vertAlign val="superscript"/>
        <sz val="12.5"/>
        <color theme="0"/>
        <rFont val="Avenir LT Std 55 Roman"/>
        <family val="2"/>
      </rPr>
      <t>5</t>
    </r>
  </si>
  <si>
    <r>
      <t>Recaudación mensual individualizada</t>
    </r>
    <r>
      <rPr>
        <b/>
        <vertAlign val="superscript"/>
        <sz val="12.5"/>
        <color theme="0"/>
        <rFont val="Avenir LT Std 55 Roman"/>
        <family val="2"/>
      </rPr>
      <t xml:space="preserve"> </t>
    </r>
    <r>
      <rPr>
        <b/>
        <sz val="12.5"/>
        <color theme="0"/>
        <rFont val="Avenir LT Std 55 Roman"/>
        <family val="2"/>
      </rPr>
      <t>(RD$)</t>
    </r>
  </si>
  <si>
    <t>Subtotal Aportes CCI</t>
  </si>
  <si>
    <t>Fondo de Solidaridad Social</t>
  </si>
  <si>
    <t>Seguro de Discapacidad y Sobrevivencia</t>
  </si>
  <si>
    <r>
      <t>Comisión AFP</t>
    </r>
    <r>
      <rPr>
        <b/>
        <i/>
        <vertAlign val="superscript"/>
        <sz val="12.5"/>
        <color theme="0"/>
        <rFont val="Avenir LT Std 55 Roman"/>
        <family val="2"/>
      </rPr>
      <t>6</t>
    </r>
  </si>
  <si>
    <t>Intereses</t>
  </si>
  <si>
    <t>Recargos</t>
  </si>
  <si>
    <r>
      <t>Operación DIDA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</si>
  <si>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r>
      <t>Operación TSS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</si>
  <si>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t>Operación SIPEN</t>
  </si>
  <si>
    <t>Sin individualizar</t>
  </si>
  <si>
    <t xml:space="preserve"> </t>
  </si>
  <si>
    <t>Aportes individualizados (RD$)</t>
  </si>
  <si>
    <t>Obligatorios</t>
  </si>
  <si>
    <t>AFP</t>
  </si>
  <si>
    <t>Voluntarios</t>
  </si>
  <si>
    <t>Patrimonio de los Fondos de Pensiones (RD$)</t>
  </si>
  <si>
    <t>Capitalización Individual (CCI)</t>
  </si>
  <si>
    <t>Fondo de Reparto - Banco Central</t>
  </si>
  <si>
    <t>Fondo de Reparto - Banco de Reservas</t>
  </si>
  <si>
    <r>
      <t>INABIMA</t>
    </r>
    <r>
      <rPr>
        <b/>
        <i/>
        <vertAlign val="superscript"/>
        <sz val="12.5"/>
        <color theme="0"/>
        <rFont val="Avenir LT Std 55 Roman"/>
        <family val="2"/>
      </rPr>
      <t>8</t>
    </r>
  </si>
  <si>
    <t>Plan Complementario - AFP Romana</t>
  </si>
  <si>
    <r>
      <t>Rentabilidad de los fondos de pensiones</t>
    </r>
    <r>
      <rPr>
        <b/>
        <vertAlign val="superscript"/>
        <sz val="12.5"/>
        <color theme="0"/>
        <rFont val="Avenir LT Std 55 Roman"/>
        <family val="2"/>
      </rPr>
      <t>9</t>
    </r>
  </si>
  <si>
    <r>
      <t>Promedio</t>
    </r>
    <r>
      <rPr>
        <b/>
        <i/>
        <vertAlign val="superscript"/>
        <sz val="12.5"/>
        <color theme="0"/>
        <rFont val="Avenir LT Std 55 Roman"/>
        <family val="2"/>
      </rPr>
      <t>10</t>
    </r>
  </si>
  <si>
    <r>
      <t>INABIMA</t>
    </r>
    <r>
      <rPr>
        <i/>
        <vertAlign val="superscript"/>
        <sz val="12.5"/>
        <color theme="0"/>
        <rFont val="Avenir LT Std 55 Roman"/>
        <family val="2"/>
      </rPr>
      <t>11</t>
    </r>
  </si>
  <si>
    <t>Pensiones por discapacidad</t>
  </si>
  <si>
    <t>Solicitadas</t>
  </si>
  <si>
    <t>Otorgadas</t>
  </si>
  <si>
    <t>Pensiones por sobrevivencia</t>
  </si>
  <si>
    <t>Beneficios de afiliados de ingreso tardío</t>
  </si>
  <si>
    <t>Solicitudes</t>
  </si>
  <si>
    <t>Pensiones por retiro programado</t>
  </si>
  <si>
    <t>Devolución otorgada del saldo de la CCI</t>
  </si>
  <si>
    <t>Montos devueltos RD$</t>
  </si>
  <si>
    <r>
      <t xml:space="preserve">1 </t>
    </r>
    <r>
      <rPr>
        <sz val="9"/>
        <rFont val="Avenir LT Std 55 Roman"/>
        <family val="2"/>
      </rPr>
      <t>Incluyen afiliados fallecidos y afiliados que han recibido algun tipo de beneficio.</t>
    </r>
  </si>
  <si>
    <r>
      <t>2</t>
    </r>
    <r>
      <rPr>
        <sz val="9"/>
        <rFont val="Avenir LT Std 55 Roman"/>
        <family val="2"/>
      </rPr>
      <t xml:space="preserve">La factura del Banco Central se paga en ocasiones fuera del período referido en la publicación, motivo por el cual se presentan cifras muy discordantes entre un mes y otro. </t>
    </r>
  </si>
  <si>
    <r>
      <t>3</t>
    </r>
    <r>
      <rPr>
        <sz val="9"/>
        <rFont val="Avenir LT Std 55 Roman"/>
        <family val="2"/>
      </rPr>
      <t>Se refiere a los afiliados y/o cotizantes que no han elegido su AFP.</t>
    </r>
  </si>
  <si>
    <r>
      <t>4</t>
    </r>
    <r>
      <rPr>
        <sz val="9"/>
        <rFont val="Avenir LT Std 55 Roman"/>
        <family val="2"/>
      </rPr>
      <t>Calculada sobre la base de afiliados acumulados.</t>
    </r>
  </si>
  <si>
    <r>
      <rPr>
        <vertAlign val="superscript"/>
        <sz val="9"/>
        <rFont val="Avenir LT Std 55 Roman"/>
        <family val="2"/>
      </rPr>
      <t>5</t>
    </r>
    <r>
      <rPr>
        <sz val="9"/>
        <rFont val="Avenir LT Std 55 Roman"/>
        <family val="2"/>
      </rPr>
      <t>El mercado potencial usado para el año 2022 es de 2,859,490 , según las estimaciones realizadas por la SIPEN a partir de la Encuesta Nacional Continua de Fuerza de Trabajo 2020, que elabora el Banco Central de la República Dominicana.</t>
    </r>
  </si>
  <si>
    <r>
      <rPr>
        <vertAlign val="superscript"/>
        <sz val="9"/>
        <rFont val="Avenir LT Std 55 Roman"/>
        <family val="2"/>
      </rPr>
      <t>6</t>
    </r>
    <r>
      <rPr>
        <sz val="9"/>
        <rFont val="Avenir LT Std 55 Roman"/>
        <family val="2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</si>
  <si>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9"/>
        <rFont val="Avenir LT Std 55 Roman"/>
        <family val="2"/>
      </rPr>
      <t>7</t>
    </r>
    <r>
      <rPr>
        <sz val="9"/>
        <rFont val="Avenir LT Std 55 Roman"/>
        <family val="2"/>
      </rPr>
      <t>Montos individualizados a partir de la promulgación de la Ley 13-20 que modifica la Ley 87-01.</t>
    </r>
  </si>
  <si>
    <r>
      <t>8</t>
    </r>
    <r>
      <rPr>
        <sz val="9"/>
        <rFont val="Avenir LT Std 55 Roman"/>
        <family val="2"/>
      </rPr>
      <t>Este monto expresado en pesos representa las inversiones del fondo de INABIMA en el Banco Central de la República Dominicana y en el Ministerio de Hacienda.</t>
    </r>
  </si>
  <si>
    <r>
      <t>9</t>
    </r>
    <r>
      <rPr>
        <sz val="9"/>
        <rFont val="Avenir LT Std 55 Roman"/>
        <family val="2"/>
      </rPr>
      <t>Rentabilidad nominal de los últimos 12 meses.</t>
    </r>
  </si>
  <si>
    <r>
      <t>10</t>
    </r>
    <r>
      <rPr>
        <sz val="9"/>
        <rFont val="Avenir LT Std 55 Roman"/>
        <family val="2"/>
      </rPr>
      <t>Promedio ponderado sobre la base del patrimonio de los fondos de pensiones (no incluye Ministerio de Hacienda).</t>
    </r>
  </si>
  <si>
    <r>
      <t>11</t>
    </r>
    <r>
      <rPr>
        <sz val="9"/>
        <rFont val="Avenir LT Std 55 Roman"/>
        <family val="2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</si>
  <si>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n/a = No aplica</t>
  </si>
  <si>
    <t>Fuente VISTAS-UNIPAGO.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</si>
</sst>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#,##0.000000"/>
    <numFmt numFmtId="166" formatCode="#,##0.0"/>
    <numFmt numFmtId="167" formatCode="_(* #,##0_);_(* \(#,##0\);_(* &quot;-&quot;??_);_(@_)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6"/>
      <name val="Century Gothic"/>
      <family val="2"/>
    </font>
    <font>
      <b/>
      <sz val="18"/>
      <name val="Avenir LT Std 55 Roman"/>
      <family val="2"/>
    </font>
    <font>
      <b/>
      <sz val="14"/>
      <name val="Century Gothic"/>
      <family val="2"/>
    </font>
    <font>
      <b/>
      <sz val="12.5"/>
      <name val="Century Gothic"/>
      <family val="2"/>
    </font>
    <font>
      <b/>
      <u/>
      <sz val="12.5"/>
      <name val="Avenir LT Std 55 Roman"/>
      <family val="2"/>
    </font>
    <font>
      <b/>
      <sz val="12.5"/>
      <name val="Avenir LT Std 55 Roman"/>
      <family val="2"/>
    </font>
    <font>
      <sz val="10"/>
      <name val="Century Gothic"/>
      <family val="2"/>
    </font>
    <font>
      <sz val="12.5"/>
      <color theme="0"/>
      <name val="Avenir LT Std 55 Roman"/>
      <family val="2"/>
    </font>
    <font>
      <b/>
      <sz val="12.5"/>
      <color theme="0"/>
      <name val="Avenir LT Std 55 Roman"/>
      <family val="2"/>
    </font>
    <font>
      <b/>
      <vertAlign val="superscript"/>
      <sz val="12.5"/>
      <color theme="0"/>
      <name val="Avenir LT Std 55 Roman"/>
      <family val="2"/>
    </font>
    <font>
      <b/>
      <i/>
      <sz val="12.5"/>
      <color theme="0"/>
      <name val="Avenir LT Std 55 Roman"/>
      <family val="2"/>
    </font>
    <font>
      <i/>
      <sz val="12.5"/>
      <color theme="0"/>
      <name val="Avenir LT Std 55 Roman"/>
      <family val="2"/>
    </font>
    <font>
      <sz val="12.5"/>
      <name val="Avenir LT Std 55 Roman"/>
      <family val="2"/>
    </font>
    <font>
      <u/>
      <sz val="12.5"/>
      <name val="Avenir LT Std 55 Roman"/>
      <family val="2"/>
    </font>
    <font>
      <i/>
      <vertAlign val="superscript"/>
      <sz val="12.5"/>
      <color theme="0"/>
      <name val="Avenir LT Std 55 Roman"/>
      <family val="2"/>
    </font>
    <font>
      <b/>
      <i/>
      <vertAlign val="superscript"/>
      <sz val="12.5"/>
      <color theme="0"/>
      <name val="Avenir LT Std 55 Roman"/>
      <family val="2"/>
    </font>
    <font>
      <b/>
      <i/>
      <u/>
      <sz val="12.5"/>
      <color theme="0"/>
      <name val="Avenir LT Std 55 Roman"/>
      <family val="2"/>
    </font>
    <font>
      <sz val="12.5"/>
      <color indexed="10"/>
      <name val="Avenir LT Std 55 Roman"/>
      <family val="2"/>
    </font>
    <font>
      <b/>
      <u/>
      <sz val="10"/>
      <name val="Avenir LT Std 55 Roman"/>
      <family val="2"/>
    </font>
    <font>
      <vertAlign val="superscript"/>
      <sz val="9"/>
      <name val="Avenir LT Std 55 Roman"/>
      <family val="2"/>
    </font>
    <font>
      <sz val="9"/>
      <name val="Avenir LT Std 55 Roman"/>
      <family val="2"/>
    </font>
    <font>
      <sz val="7.5"/>
      <name val="Century Gothic"/>
      <family val="2"/>
    </font>
    <font>
      <vertAlign val="superscript"/>
      <sz val="8"/>
      <name val="Century Gothic"/>
      <family val="2"/>
    </font>
    <font>
      <sz val="8"/>
      <name val="Century Gothic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3" applyFont="1" applyAlignment="1">
      <alignment vertical="center"/>
    </xf>
    <xf numFmtId="0" fontId="3" fillId="0" borderId="0" xfId="3" applyFont="1" applyAlignment="1">
      <alignment horizontal="right" vertical="center"/>
    </xf>
    <xf numFmtId="0" fontId="4" fillId="0" borderId="0" xfId="3" applyFont="1"/>
    <xf numFmtId="0" fontId="5" fillId="0" borderId="0" xfId="3" applyFont="1" applyAlignment="1">
      <alignment vertical="center"/>
    </xf>
    <xf numFmtId="2" fontId="6" fillId="2" borderId="1" xfId="3" applyNumberFormat="1" applyFont="1" applyFill="1" applyBorder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17" fontId="7" fillId="2" borderId="1" xfId="3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/>
    </xf>
    <xf numFmtId="0" fontId="8" fillId="0" borderId="0" xfId="3" applyFont="1"/>
    <xf numFmtId="0" fontId="6" fillId="2" borderId="3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17" fontId="7" fillId="2" borderId="2" xfId="3" applyNumberFormat="1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/>
    </xf>
    <xf numFmtId="164" fontId="7" fillId="2" borderId="4" xfId="3" applyNumberFormat="1" applyFont="1" applyFill="1" applyBorder="1" applyAlignment="1">
      <alignment horizontal="center"/>
    </xf>
    <xf numFmtId="164" fontId="0" fillId="0" borderId="0" xfId="2" applyNumberFormat="1" applyFont="1"/>
    <xf numFmtId="3" fontId="6" fillId="2" borderId="5" xfId="3" applyNumberFormat="1" applyFont="1" applyFill="1" applyBorder="1" applyAlignment="1">
      <alignment horizontal="center"/>
    </xf>
    <xf numFmtId="164" fontId="6" fillId="2" borderId="6" xfId="5" applyNumberFormat="1" applyFont="1" applyFill="1" applyBorder="1" applyAlignment="1">
      <alignment horizontal="center"/>
    </xf>
    <xf numFmtId="164" fontId="6" fillId="2" borderId="0" xfId="5" applyNumberFormat="1" applyFont="1" applyFill="1" applyBorder="1" applyAlignment="1">
      <alignment horizontal="center"/>
    </xf>
    <xf numFmtId="3" fontId="0" fillId="0" borderId="0" xfId="0" applyNumberFormat="1"/>
    <xf numFmtId="3" fontId="6" fillId="2" borderId="7" xfId="3" applyNumberFormat="1" applyFont="1" applyFill="1" applyBorder="1" applyAlignment="1">
      <alignment horizontal="center"/>
    </xf>
    <xf numFmtId="3" fontId="14" fillId="2" borderId="7" xfId="5" applyNumberFormat="1" applyFont="1" applyFill="1" applyBorder="1" applyAlignment="1">
      <alignment horizontal="center"/>
    </xf>
    <xf numFmtId="164" fontId="14" fillId="2" borderId="0" xfId="5" applyNumberFormat="1" applyFont="1" applyFill="1" applyBorder="1" applyAlignment="1">
      <alignment horizontal="center"/>
    </xf>
    <xf numFmtId="3" fontId="14" fillId="2" borderId="7" xfId="3" applyNumberFormat="1" applyFont="1" applyFill="1" applyBorder="1" applyAlignment="1">
      <alignment horizontal="center"/>
    </xf>
    <xf numFmtId="3" fontId="6" fillId="2" borderId="7" xfId="5" applyNumberFormat="1" applyFont="1" applyFill="1" applyBorder="1" applyAlignment="1">
      <alignment horizontal="center"/>
    </xf>
    <xf numFmtId="3" fontId="6" fillId="2" borderId="8" xfId="3" applyNumberFormat="1" applyFont="1" applyFill="1" applyBorder="1" applyAlignment="1">
      <alignment horizontal="center"/>
    </xf>
    <xf numFmtId="164" fontId="6" fillId="2" borderId="2" xfId="5" applyNumberFormat="1" applyFont="1" applyFill="1" applyBorder="1" applyAlignment="1">
      <alignment horizontal="center"/>
    </xf>
    <xf numFmtId="3" fontId="14" fillId="2" borderId="4" xfId="5" applyNumberFormat="1" applyFont="1" applyFill="1" applyBorder="1" applyAlignment="1">
      <alignment horizontal="center"/>
    </xf>
    <xf numFmtId="164" fontId="15" fillId="2" borderId="9" xfId="5" applyNumberFormat="1" applyFont="1" applyFill="1" applyBorder="1" applyAlignment="1">
      <alignment horizontal="center"/>
    </xf>
    <xf numFmtId="3" fontId="14" fillId="2" borderId="4" xfId="3" applyNumberFormat="1" applyFont="1" applyFill="1" applyBorder="1" applyAlignment="1">
      <alignment horizontal="center"/>
    </xf>
    <xf numFmtId="164" fontId="14" fillId="2" borderId="9" xfId="5" applyNumberFormat="1" applyFont="1" applyFill="1" applyBorder="1" applyAlignment="1">
      <alignment horizontal="center"/>
    </xf>
    <xf numFmtId="3" fontId="15" fillId="2" borderId="4" xfId="3" applyNumberFormat="1" applyFont="1" applyFill="1" applyBorder="1" applyAlignment="1">
      <alignment horizontal="center"/>
    </xf>
    <xf numFmtId="164" fontId="14" fillId="2" borderId="10" xfId="5" applyNumberFormat="1" applyFont="1" applyFill="1" applyBorder="1" applyAlignment="1">
      <alignment horizontal="center"/>
    </xf>
    <xf numFmtId="10" fontId="6" fillId="2" borderId="7" xfId="5" applyNumberFormat="1" applyFont="1" applyFill="1" applyBorder="1" applyAlignment="1">
      <alignment horizontal="center" vertical="center"/>
    </xf>
    <xf numFmtId="10" fontId="14" fillId="2" borderId="1" xfId="5" applyNumberFormat="1" applyFont="1" applyFill="1" applyBorder="1" applyAlignment="1">
      <alignment horizontal="center" vertical="center"/>
    </xf>
    <xf numFmtId="10" fontId="6" fillId="2" borderId="7" xfId="5" applyNumberFormat="1" applyFont="1" applyFill="1" applyBorder="1" applyAlignment="1">
      <alignment horizontal="center"/>
    </xf>
    <xf numFmtId="10" fontId="6" fillId="2" borderId="7" xfId="3" applyNumberFormat="1" applyFont="1" applyFill="1" applyBorder="1" applyAlignment="1">
      <alignment horizontal="center"/>
    </xf>
    <xf numFmtId="10" fontId="14" fillId="2" borderId="1" xfId="5" applyNumberFormat="1" applyFont="1" applyFill="1" applyBorder="1" applyAlignment="1">
      <alignment horizontal="center"/>
    </xf>
    <xf numFmtId="10" fontId="6" fillId="2" borderId="0" xfId="5" applyNumberFormat="1" applyFont="1" applyFill="1" applyBorder="1" applyAlignment="1">
      <alignment horizontal="center"/>
    </xf>
    <xf numFmtId="4" fontId="14" fillId="2" borderId="4" xfId="3" applyNumberFormat="1" applyFont="1" applyFill="1" applyBorder="1" applyAlignment="1">
      <alignment horizontal="center"/>
    </xf>
    <xf numFmtId="0" fontId="14" fillId="2" borderId="9" xfId="3" applyFont="1" applyFill="1" applyBorder="1" applyAlignment="1">
      <alignment horizontal="center"/>
    </xf>
    <xf numFmtId="164" fontId="14" fillId="2" borderId="10" xfId="3" applyNumberFormat="1" applyFont="1" applyFill="1" applyBorder="1" applyAlignment="1">
      <alignment horizontal="center"/>
    </xf>
    <xf numFmtId="3" fontId="6" fillId="2" borderId="7" xfId="4" applyNumberFormat="1" applyFont="1" applyFill="1" applyBorder="1" applyAlignment="1">
      <alignment horizontal="center"/>
    </xf>
    <xf numFmtId="165" fontId="0" fillId="0" borderId="0" xfId="0" applyNumberFormat="1"/>
    <xf numFmtId="3" fontId="14" fillId="2" borderId="7" xfId="4" applyNumberFormat="1" applyFont="1" applyFill="1" applyBorder="1" applyAlignment="1">
      <alignment horizontal="center"/>
    </xf>
    <xf numFmtId="43" fontId="14" fillId="2" borderId="7" xfId="1" applyFont="1" applyFill="1" applyBorder="1" applyAlignment="1">
      <alignment horizontal="center" vertical="center" wrapText="1" shrinkToFit="1"/>
    </xf>
    <xf numFmtId="166" fontId="14" fillId="2" borderId="7" xfId="3" applyNumberFormat="1" applyFont="1" applyFill="1" applyBorder="1" applyAlignment="1">
      <alignment horizontal="center"/>
    </xf>
    <xf numFmtId="3" fontId="19" fillId="2" borderId="4" xfId="3" applyNumberFormat="1" applyFont="1" applyFill="1" applyBorder="1" applyAlignment="1">
      <alignment horizontal="center"/>
    </xf>
    <xf numFmtId="0" fontId="14" fillId="2" borderId="4" xfId="3" applyFont="1" applyFill="1" applyBorder="1" applyAlignment="1">
      <alignment horizontal="center"/>
    </xf>
    <xf numFmtId="0" fontId="14" fillId="2" borderId="7" xfId="3" applyFont="1" applyFill="1" applyBorder="1" applyAlignment="1">
      <alignment horizontal="center"/>
    </xf>
    <xf numFmtId="167" fontId="14" fillId="2" borderId="0" xfId="6" applyNumberFormat="1" applyFont="1" applyFill="1" applyBorder="1" applyAlignment="1">
      <alignment horizontal="center" wrapText="1"/>
    </xf>
    <xf numFmtId="164" fontId="14" fillId="2" borderId="0" xfId="3" applyNumberFormat="1" applyFont="1" applyFill="1" applyAlignment="1">
      <alignment horizontal="center"/>
    </xf>
    <xf numFmtId="10" fontId="6" fillId="2" borderId="7" xfId="2" applyNumberFormat="1" applyFont="1" applyFill="1" applyBorder="1" applyAlignment="1">
      <alignment horizontal="center"/>
    </xf>
    <xf numFmtId="164" fontId="6" fillId="2" borderId="0" xfId="3" applyNumberFormat="1" applyFont="1" applyFill="1" applyAlignment="1">
      <alignment horizontal="center"/>
    </xf>
    <xf numFmtId="10" fontId="14" fillId="2" borderId="7" xfId="2" applyNumberFormat="1" applyFont="1" applyFill="1" applyBorder="1" applyAlignment="1">
      <alignment horizontal="center"/>
    </xf>
    <xf numFmtId="10" fontId="14" fillId="2" borderId="7" xfId="5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/>
    </xf>
    <xf numFmtId="167" fontId="14" fillId="2" borderId="9" xfId="6" applyNumberFormat="1" applyFont="1" applyFill="1" applyBorder="1" applyAlignment="1">
      <alignment horizontal="center" wrapText="1"/>
    </xf>
    <xf numFmtId="0" fontId="6" fillId="2" borderId="7" xfId="3" applyFont="1" applyFill="1" applyBorder="1" applyAlignment="1">
      <alignment horizontal="center"/>
    </xf>
    <xf numFmtId="0" fontId="20" fillId="2" borderId="4" xfId="3" applyFont="1" applyFill="1" applyBorder="1" applyAlignment="1">
      <alignment horizontal="center"/>
    </xf>
    <xf numFmtId="3" fontId="14" fillId="2" borderId="8" xfId="3" applyNumberFormat="1" applyFont="1" applyFill="1" applyBorder="1" applyAlignment="1">
      <alignment horizontal="center"/>
    </xf>
    <xf numFmtId="0" fontId="9" fillId="3" borderId="0" xfId="3" applyFont="1" applyFill="1" applyAlignment="1">
      <alignment horizontal="right"/>
    </xf>
    <xf numFmtId="3" fontId="6" fillId="3" borderId="0" xfId="3" applyNumberFormat="1" applyFont="1" applyFill="1" applyAlignment="1">
      <alignment horizontal="center"/>
    </xf>
    <xf numFmtId="3" fontId="14" fillId="3" borderId="8" xfId="3" applyNumberFormat="1" applyFont="1" applyFill="1" applyBorder="1" applyAlignment="1">
      <alignment horizontal="center"/>
    </xf>
    <xf numFmtId="167" fontId="14" fillId="3" borderId="0" xfId="6" applyNumberFormat="1" applyFont="1" applyFill="1" applyBorder="1" applyAlignment="1">
      <alignment horizontal="center" wrapText="1"/>
    </xf>
    <xf numFmtId="3" fontId="14" fillId="3" borderId="0" xfId="3" applyNumberFormat="1" applyFont="1" applyFill="1" applyAlignment="1">
      <alignment horizontal="center"/>
    </xf>
    <xf numFmtId="164" fontId="14" fillId="3" borderId="0" xfId="5" applyNumberFormat="1" applyFont="1" applyFill="1" applyBorder="1" applyAlignment="1">
      <alignment horizontal="center"/>
    </xf>
    <xf numFmtId="0" fontId="21" fillId="0" borderId="0" xfId="3" applyFont="1"/>
    <xf numFmtId="0" fontId="22" fillId="0" borderId="0" xfId="3" applyFont="1"/>
    <xf numFmtId="0" fontId="22" fillId="0" borderId="4" xfId="3" applyFont="1" applyBorder="1"/>
    <xf numFmtId="164" fontId="22" fillId="0" borderId="0" xfId="3" applyNumberFormat="1" applyFont="1"/>
    <xf numFmtId="0" fontId="23" fillId="0" borderId="0" xfId="3" applyFont="1"/>
    <xf numFmtId="0" fontId="21" fillId="3" borderId="0" xfId="4" applyFont="1" applyFill="1" applyAlignment="1">
      <alignment horizontal="left" vertical="center" wrapText="1"/>
    </xf>
    <xf numFmtId="0" fontId="23" fillId="0" borderId="0" xfId="0" applyFont="1"/>
    <xf numFmtId="0" fontId="21" fillId="0" borderId="0" xfId="4" applyFont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 shrinkToFit="1"/>
    </xf>
    <xf numFmtId="0" fontId="22" fillId="0" borderId="0" xfId="4" applyFont="1" applyAlignment="1">
      <alignment horizontal="left" vertical="center" wrapText="1" shrinkToFit="1"/>
    </xf>
    <xf numFmtId="0" fontId="21" fillId="0" borderId="0" xfId="4" applyFont="1" applyAlignment="1">
      <alignment vertical="center" wrapText="1" shrinkToFit="1"/>
    </xf>
    <xf numFmtId="0" fontId="24" fillId="0" borderId="0" xfId="0" applyFont="1" applyAlignment="1">
      <alignment vertical="center" wrapText="1" shrinkToFit="1"/>
    </xf>
    <xf numFmtId="15" fontId="22" fillId="0" borderId="0" xfId="0" applyNumberFormat="1" applyFont="1" applyAlignment="1">
      <alignment horizontal="left"/>
    </xf>
    <xf numFmtId="15" fontId="22" fillId="0" borderId="0" xfId="0" applyNumberFormat="1" applyFont="1" applyAlignment="1">
      <alignment wrapText="1"/>
    </xf>
    <xf numFmtId="15" fontId="25" fillId="0" borderId="0" xfId="0" applyNumberFormat="1" applyFont="1"/>
    <xf numFmtId="0" fontId="22" fillId="0" borderId="0" xfId="0" applyFont="1"/>
    <xf numFmtId="0" fontId="26" fillId="0" borderId="0" xfId="0" applyFont="1"/>
    <xf numFmtId="0" fontId="9" fillId="4" borderId="0" xfId="4" applyFont="1" applyFill="1"/>
    <xf numFmtId="0" fontId="10" fillId="4" borderId="0" xfId="3" applyFont="1" applyFill="1"/>
    <xf numFmtId="0" fontId="10" fillId="4" borderId="0" xfId="3" applyFont="1" applyFill="1" applyAlignment="1">
      <alignment horizontal="right"/>
    </xf>
    <xf numFmtId="0" fontId="12" fillId="4" borderId="0" xfId="3" applyFont="1" applyFill="1" applyAlignment="1">
      <alignment horizontal="right"/>
    </xf>
    <xf numFmtId="0" fontId="12" fillId="4" borderId="0" xfId="3" applyFont="1" applyFill="1" applyAlignment="1">
      <alignment horizontal="right"/>
    </xf>
    <xf numFmtId="0" fontId="13" fillId="4" borderId="0" xfId="3" applyFont="1" applyFill="1" applyAlignment="1">
      <alignment horizontal="right"/>
    </xf>
    <xf numFmtId="0" fontId="0" fillId="4" borderId="0" xfId="0" applyFill="1"/>
    <xf numFmtId="0" fontId="13" fillId="4" borderId="0" xfId="3" applyFont="1" applyFill="1"/>
    <xf numFmtId="0" fontId="9" fillId="4" borderId="0" xfId="3" applyFont="1" applyFill="1" applyAlignment="1">
      <alignment horizontal="right"/>
    </xf>
    <xf numFmtId="0" fontId="10" fillId="4" borderId="0" xfId="3" applyFont="1" applyFill="1" applyAlignment="1">
      <alignment horizontal="center"/>
    </xf>
    <xf numFmtId="0" fontId="10" fillId="4" borderId="0" xfId="3" applyFont="1" applyFill="1" applyAlignment="1">
      <alignment horizontal="right"/>
    </xf>
    <xf numFmtId="0" fontId="10" fillId="4" borderId="0" xfId="3" applyFont="1" applyFill="1" applyAlignment="1">
      <alignment horizontal="right" wrapText="1"/>
    </xf>
    <xf numFmtId="0" fontId="9" fillId="4" borderId="0" xfId="3" applyFont="1" applyFill="1"/>
    <xf numFmtId="0" fontId="9" fillId="4" borderId="0" xfId="4" applyFont="1" applyFill="1" applyAlignment="1">
      <alignment horizontal="right"/>
    </xf>
    <xf numFmtId="0" fontId="13" fillId="4" borderId="0" xfId="3" applyFont="1" applyFill="1" applyAlignment="1">
      <alignment horizontal="right"/>
    </xf>
    <xf numFmtId="0" fontId="18" fillId="4" borderId="0" xfId="3" applyFont="1" applyFill="1" applyAlignment="1">
      <alignment horizontal="right"/>
    </xf>
    <xf numFmtId="0" fontId="18" fillId="4" borderId="0" xfId="3" applyFont="1" applyFill="1" applyAlignment="1">
      <alignment horizontal="right"/>
    </xf>
    <xf numFmtId="0" fontId="9" fillId="4" borderId="0" xfId="3" applyFont="1" applyFill="1" applyAlignment="1">
      <alignment horizontal="right"/>
    </xf>
    <xf numFmtId="0" fontId="10" fillId="4" borderId="0" xfId="3" applyFont="1" applyFill="1" applyAlignment="1">
      <alignment horizontal="left"/>
    </xf>
  </cellXfs>
  <cellStyles count="7">
    <cellStyle name="Millares" xfId="1" builtinId="3"/>
    <cellStyle name="Millares 3 2" xfId="6" xr:uid="{A1863CCC-98CB-4D1F-8B37-62DC14DBC1BB}"/>
    <cellStyle name="Normal" xfId="0" builtinId="0"/>
    <cellStyle name="Normal 3 2" xfId="4" xr:uid="{620A3767-D42A-4659-AF16-2C817E2055FB}"/>
    <cellStyle name="Normal 4 9 2" xfId="3" xr:uid="{8C839325-C972-4B44-A832-9D83EEBCECA9}"/>
    <cellStyle name="Porcentaje" xfId="2" builtinId="5"/>
    <cellStyle name="Porcentual 3 2" xfId="5" xr:uid="{C6A048A8-8BCA-4DB2-B6C8-2DB90CC3F9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333375</xdr:rowOff>
    </xdr:from>
    <xdr:to>
      <xdr:col>2</xdr:col>
      <xdr:colOff>409575</xdr:colOff>
      <xdr:row>4</xdr:row>
      <xdr:rowOff>172566</xdr:rowOff>
    </xdr:to>
    <xdr:pic>
      <xdr:nvPicPr>
        <xdr:cNvPr id="2" name="1 Imagen" descr="logo Sipen.png">
          <a:extLst>
            <a:ext uri="{FF2B5EF4-FFF2-40B4-BE49-F238E27FC236}">
              <a16:creationId xmlns:a16="http://schemas.microsoft.com/office/drawing/2014/main" id="{266BCA82-002A-4593-80CF-E73D0E408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33375"/>
          <a:ext cx="3771900" cy="1086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638174</xdr:colOff>
      <xdr:row>5</xdr:row>
      <xdr:rowOff>9525</xdr:rowOff>
    </xdr:from>
    <xdr:to>
      <xdr:col>3</xdr:col>
      <xdr:colOff>0</xdr:colOff>
      <xdr:row>6</xdr:row>
      <xdr:rowOff>22412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699F53DF-41C9-4834-A900-F5A0BB57A230}"/>
            </a:ext>
          </a:extLst>
        </xdr:cNvPr>
        <xdr:cNvSpPr/>
      </xdr:nvSpPr>
      <xdr:spPr>
        <a:xfrm>
          <a:off x="638174" y="1485900"/>
          <a:ext cx="3714751" cy="251012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438150</xdr:colOff>
      <xdr:row>19</xdr:row>
      <xdr:rowOff>200025</xdr:rowOff>
    </xdr:from>
    <xdr:to>
      <xdr:col>3</xdr:col>
      <xdr:colOff>0</xdr:colOff>
      <xdr:row>21</xdr:row>
      <xdr:rowOff>38100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A5A2F9D3-6675-40E7-97EA-089EA25AA084}"/>
            </a:ext>
          </a:extLst>
        </xdr:cNvPr>
        <xdr:cNvSpPr/>
      </xdr:nvSpPr>
      <xdr:spPr>
        <a:xfrm>
          <a:off x="438150" y="4648200"/>
          <a:ext cx="3914775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304800</xdr:colOff>
      <xdr:row>39</xdr:row>
      <xdr:rowOff>0</xdr:rowOff>
    </xdr:from>
    <xdr:to>
      <xdr:col>3</xdr:col>
      <xdr:colOff>0</xdr:colOff>
      <xdr:row>40</xdr:row>
      <xdr:rowOff>38100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223A84C1-8D18-4BC7-852E-AF88877CE722}"/>
            </a:ext>
          </a:extLst>
        </xdr:cNvPr>
        <xdr:cNvSpPr/>
      </xdr:nvSpPr>
      <xdr:spPr>
        <a:xfrm>
          <a:off x="304800" y="8782050"/>
          <a:ext cx="4048125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419100</xdr:colOff>
      <xdr:row>62</xdr:row>
      <xdr:rowOff>161925</xdr:rowOff>
    </xdr:from>
    <xdr:to>
      <xdr:col>2</xdr:col>
      <xdr:colOff>1838326</xdr:colOff>
      <xdr:row>64</xdr:row>
      <xdr:rowOff>1681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A7F5D749-10C3-4361-98F6-738125948447}"/>
            </a:ext>
          </a:extLst>
        </xdr:cNvPr>
        <xdr:cNvSpPr/>
      </xdr:nvSpPr>
      <xdr:spPr>
        <a:xfrm>
          <a:off x="419100" y="13877925"/>
          <a:ext cx="3933826" cy="287431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95250</xdr:colOff>
      <xdr:row>78</xdr:row>
      <xdr:rowOff>171450</xdr:rowOff>
    </xdr:from>
    <xdr:to>
      <xdr:col>2</xdr:col>
      <xdr:colOff>1838325</xdr:colOff>
      <xdr:row>80</xdr:row>
      <xdr:rowOff>9525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8D15A352-07FB-4B8B-B5B7-05279375D2BA}"/>
            </a:ext>
          </a:extLst>
        </xdr:cNvPr>
        <xdr:cNvSpPr/>
      </xdr:nvSpPr>
      <xdr:spPr>
        <a:xfrm>
          <a:off x="95250" y="17297400"/>
          <a:ext cx="4257675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123825</xdr:colOff>
      <xdr:row>94</xdr:row>
      <xdr:rowOff>219075</xdr:rowOff>
    </xdr:from>
    <xdr:to>
      <xdr:col>3</xdr:col>
      <xdr:colOff>0</xdr:colOff>
      <xdr:row>96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2087216B-BE92-4314-A685-72AB4CC8B8BE}"/>
            </a:ext>
          </a:extLst>
        </xdr:cNvPr>
        <xdr:cNvSpPr/>
      </xdr:nvSpPr>
      <xdr:spPr>
        <a:xfrm>
          <a:off x="123825" y="20754975"/>
          <a:ext cx="4229100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571500</xdr:colOff>
      <xdr:row>108</xdr:row>
      <xdr:rowOff>171450</xdr:rowOff>
    </xdr:from>
    <xdr:to>
      <xdr:col>3</xdr:col>
      <xdr:colOff>0</xdr:colOff>
      <xdr:row>110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BE0D9AD0-25AA-49F6-B1F3-23BCDD630342}"/>
            </a:ext>
          </a:extLst>
        </xdr:cNvPr>
        <xdr:cNvSpPr/>
      </xdr:nvSpPr>
      <xdr:spPr>
        <a:xfrm>
          <a:off x="571500" y="23736300"/>
          <a:ext cx="3781425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112</xdr:row>
      <xdr:rowOff>200025</xdr:rowOff>
    </xdr:from>
    <xdr:to>
      <xdr:col>3</xdr:col>
      <xdr:colOff>0</xdr:colOff>
      <xdr:row>114</xdr:row>
      <xdr:rowOff>38100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B7073A36-5294-4287-88F6-9230FF3EDA1C}"/>
            </a:ext>
          </a:extLst>
        </xdr:cNvPr>
        <xdr:cNvSpPr/>
      </xdr:nvSpPr>
      <xdr:spPr>
        <a:xfrm>
          <a:off x="561975" y="24641175"/>
          <a:ext cx="379095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485775</xdr:colOff>
      <xdr:row>116</xdr:row>
      <xdr:rowOff>152400</xdr:rowOff>
    </xdr:from>
    <xdr:to>
      <xdr:col>3</xdr:col>
      <xdr:colOff>0</xdr:colOff>
      <xdr:row>118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41DEA7F8-6066-4CA7-87BA-C1677E920BDF}"/>
            </a:ext>
          </a:extLst>
        </xdr:cNvPr>
        <xdr:cNvSpPr/>
      </xdr:nvSpPr>
      <xdr:spPr>
        <a:xfrm>
          <a:off x="485775" y="25469850"/>
          <a:ext cx="3867150" cy="3238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/2AN&#193;LISIS%20Y%20ESTADISTICAS/Resumen%20Estad&#237;stico/Datos/1.%20Datos%202022/DATOS%20RESUMEN%20ESTADISTIC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adera/Configuraci&#243;n%20local/Archivos%20temporales%20de%20Internet/OLK11B/2005_12_31%20Datos%20Estadisticos%20Control%20de%20Inversione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Fechas"/>
      <sheetName val="Afiliados 2022"/>
      <sheetName val="Cotizantes 2022"/>
      <sheetName val="Individualizacion 2022"/>
      <sheetName val="Mercado Potencial 2022"/>
      <sheetName val="Patrimonio 2022"/>
      <sheetName val="Rentabilidad 2022"/>
      <sheetName val="Beneficios 2022"/>
      <sheetName val="RQ Enero 2022"/>
      <sheetName val="RM Enero 2022"/>
      <sheetName val="RQ Febrero 2022"/>
      <sheetName val="RM Febrero 2022"/>
      <sheetName val="RQ Marzo 2022"/>
      <sheetName val="RM Marzo 2022"/>
      <sheetName val="RQ Abril 2022"/>
      <sheetName val="RM Abril 2022"/>
      <sheetName val="RQ Mayo 2022"/>
      <sheetName val="RM Mayo 2022"/>
      <sheetName val="RQ Junio 2022"/>
      <sheetName val="RM Junio 2022"/>
      <sheetName val="RQ Julio 2022"/>
      <sheetName val="RM Julio 2022"/>
      <sheetName val="RQ Agosto 2022"/>
      <sheetName val="RM Agosto 2022"/>
      <sheetName val="RQ Septiembre 2022"/>
      <sheetName val="RM Septiembre 2022"/>
      <sheetName val="RQ Octubre 2022"/>
      <sheetName val="RM Octubre 2022"/>
      <sheetName val="RQ Noviembre 2022"/>
      <sheetName val="RM Noviembre 2022"/>
      <sheetName val="RQ Diciembre 2022"/>
      <sheetName val="RM Diciembre 2022"/>
    </sheetNames>
    <sheetDataSet>
      <sheetData sheetId="0"/>
      <sheetData sheetId="1">
        <row r="5">
          <cell r="K5" t="str">
            <v>Febrero-2022</v>
          </cell>
          <cell r="L5" t="str">
            <v>Noviembre-2021</v>
          </cell>
        </row>
      </sheetData>
      <sheetData sheetId="2">
        <row r="24">
          <cell r="G24">
            <v>61347</v>
          </cell>
        </row>
        <row r="25">
          <cell r="G25">
            <v>1325398</v>
          </cell>
        </row>
        <row r="26">
          <cell r="G26">
            <v>9319</v>
          </cell>
        </row>
        <row r="27">
          <cell r="G27">
            <v>1368842</v>
          </cell>
        </row>
        <row r="28">
          <cell r="G28">
            <v>595262</v>
          </cell>
        </row>
        <row r="29">
          <cell r="G29">
            <v>32226</v>
          </cell>
        </row>
        <row r="30">
          <cell r="G30">
            <v>932522</v>
          </cell>
        </row>
        <row r="32">
          <cell r="G32">
            <v>1357</v>
          </cell>
        </row>
        <row r="33">
          <cell r="G33">
            <v>2571</v>
          </cell>
        </row>
        <row r="34">
          <cell r="G34">
            <v>119362</v>
          </cell>
        </row>
        <row r="36">
          <cell r="G36">
            <v>105863</v>
          </cell>
        </row>
      </sheetData>
      <sheetData sheetId="3">
        <row r="25">
          <cell r="G25">
            <v>30782</v>
          </cell>
        </row>
        <row r="26">
          <cell r="G26">
            <v>502749</v>
          </cell>
        </row>
        <row r="27">
          <cell r="G27">
            <v>6783</v>
          </cell>
        </row>
        <row r="28">
          <cell r="G28">
            <v>605421</v>
          </cell>
        </row>
        <row r="29">
          <cell r="G29">
            <v>266806</v>
          </cell>
        </row>
        <row r="30">
          <cell r="G30">
            <v>16667</v>
          </cell>
        </row>
        <row r="31">
          <cell r="G31">
            <v>391730</v>
          </cell>
        </row>
        <row r="33">
          <cell r="G33">
            <v>54</v>
          </cell>
        </row>
        <row r="34">
          <cell r="G34">
            <v>205</v>
          </cell>
        </row>
        <row r="35">
          <cell r="G35">
            <v>96615</v>
          </cell>
        </row>
        <row r="37">
          <cell r="G37">
            <v>28197</v>
          </cell>
        </row>
        <row r="38">
          <cell r="G38">
            <v>10949</v>
          </cell>
        </row>
      </sheetData>
      <sheetData sheetId="4">
        <row r="78">
          <cell r="B78">
            <v>57731217.649999999</v>
          </cell>
          <cell r="C78">
            <v>8916.49</v>
          </cell>
        </row>
        <row r="79">
          <cell r="B79">
            <v>1064877413.4</v>
          </cell>
          <cell r="C79">
            <v>1954837.21</v>
          </cell>
        </row>
        <row r="80">
          <cell r="B80">
            <v>26160998.289999999</v>
          </cell>
          <cell r="C80">
            <v>6063.78</v>
          </cell>
        </row>
        <row r="81">
          <cell r="B81">
            <v>1471994569.0599999</v>
          </cell>
          <cell r="C81">
            <v>2026278.08</v>
          </cell>
        </row>
        <row r="82">
          <cell r="B82">
            <v>651044423.25</v>
          </cell>
          <cell r="C82">
            <v>721611.55</v>
          </cell>
        </row>
        <row r="83">
          <cell r="B83">
            <v>37779385.450000003</v>
          </cell>
          <cell r="C83">
            <v>42644.92</v>
          </cell>
        </row>
        <row r="84">
          <cell r="B84">
            <v>914482638.80999994</v>
          </cell>
          <cell r="C84">
            <v>1046345.14</v>
          </cell>
        </row>
        <row r="85">
          <cell r="B85">
            <v>4224070645.9099994</v>
          </cell>
          <cell r="C85">
            <v>5806697.1699999999</v>
          </cell>
        </row>
        <row r="86">
          <cell r="B86">
            <v>216013.3</v>
          </cell>
          <cell r="C86">
            <v>0</v>
          </cell>
        </row>
        <row r="87">
          <cell r="B87">
            <v>715649.84</v>
          </cell>
          <cell r="C87">
            <v>286772.40000000002</v>
          </cell>
        </row>
        <row r="88">
          <cell r="B88">
            <v>466570657.10000002</v>
          </cell>
          <cell r="C88">
            <v>204134726.78</v>
          </cell>
        </row>
        <row r="89">
          <cell r="B89">
            <v>467502320.24000001</v>
          </cell>
          <cell r="C89">
            <v>204421499.18000001</v>
          </cell>
        </row>
        <row r="90">
          <cell r="B90">
            <v>105135688.12</v>
          </cell>
          <cell r="C90">
            <v>8361.6</v>
          </cell>
        </row>
        <row r="92">
          <cell r="H92">
            <v>25555156.600000001</v>
          </cell>
        </row>
        <row r="93">
          <cell r="H93">
            <v>51109052.299999997</v>
          </cell>
        </row>
        <row r="94">
          <cell r="H94">
            <v>40159516.020000003</v>
          </cell>
        </row>
        <row r="95">
          <cell r="H95">
            <v>229480721.75999999</v>
          </cell>
        </row>
        <row r="96">
          <cell r="H96">
            <v>34539157.409999996</v>
          </cell>
        </row>
        <row r="97">
          <cell r="D97">
            <v>522893552.38000005</v>
          </cell>
          <cell r="E97">
            <v>31272726.300000001</v>
          </cell>
          <cell r="F97">
            <v>7624.87</v>
          </cell>
          <cell r="G97">
            <v>20873242.93</v>
          </cell>
        </row>
      </sheetData>
      <sheetData sheetId="5">
        <row r="6">
          <cell r="H6">
            <v>2330485.1715383041</v>
          </cell>
        </row>
      </sheetData>
      <sheetData sheetId="6">
        <row r="28">
          <cell r="G28">
            <v>8762130918.5599995</v>
          </cell>
        </row>
        <row r="29">
          <cell r="G29">
            <v>182574278263.22</v>
          </cell>
        </row>
        <row r="30">
          <cell r="G30">
            <v>4787447696.9899998</v>
          </cell>
        </row>
        <row r="31">
          <cell r="G31">
            <v>264214855939.25</v>
          </cell>
        </row>
        <row r="32">
          <cell r="G32">
            <v>131336050962.78999</v>
          </cell>
        </row>
        <row r="33">
          <cell r="G33">
            <v>7609764501.1899996</v>
          </cell>
        </row>
        <row r="34">
          <cell r="G34">
            <v>162336777816.85999</v>
          </cell>
        </row>
        <row r="35">
          <cell r="G35">
            <v>93488014.010000005</v>
          </cell>
        </row>
        <row r="39">
          <cell r="G39">
            <v>25284401407.709999</v>
          </cell>
        </row>
        <row r="40">
          <cell r="G40">
            <v>19077477951.990002</v>
          </cell>
        </row>
        <row r="41">
          <cell r="G41">
            <v>55727827601.5</v>
          </cell>
        </row>
        <row r="42">
          <cell r="G42">
            <v>104736144977.77</v>
          </cell>
        </row>
      </sheetData>
      <sheetData sheetId="7">
        <row r="21">
          <cell r="F21">
            <v>0.1115684546489495</v>
          </cell>
        </row>
        <row r="22">
          <cell r="F22">
            <v>0.10613385327208548</v>
          </cell>
        </row>
        <row r="23">
          <cell r="F23">
            <v>0.11144867141437764</v>
          </cell>
        </row>
        <row r="24">
          <cell r="F24">
            <v>8.389902821445494E-2</v>
          </cell>
        </row>
        <row r="25">
          <cell r="F25">
            <v>9.1861810168923252E-2</v>
          </cell>
        </row>
        <row r="26">
          <cell r="F26">
            <v>9.1115715931055372E-2</v>
          </cell>
        </row>
        <row r="27">
          <cell r="F27">
            <v>7.7364073191036109E-2</v>
          </cell>
        </row>
        <row r="29">
          <cell r="F29">
            <v>0.10915864884623371</v>
          </cell>
        </row>
        <row r="30">
          <cell r="F30">
            <v>0.121370703124996</v>
          </cell>
        </row>
        <row r="31">
          <cell r="F31">
            <v>0.11964745938466015</v>
          </cell>
        </row>
        <row r="32">
          <cell r="F32">
            <v>9.2499999999999999E-2</v>
          </cell>
        </row>
        <row r="33">
          <cell r="F33">
            <v>9.292202677457205E-2</v>
          </cell>
        </row>
      </sheetData>
      <sheetData sheetId="8">
        <row r="6">
          <cell r="B6">
            <v>21198</v>
          </cell>
          <cell r="C6">
            <v>14163</v>
          </cell>
          <cell r="F6">
            <v>31117</v>
          </cell>
          <cell r="G6">
            <v>11883</v>
          </cell>
        </row>
        <row r="23">
          <cell r="B23">
            <v>195068</v>
          </cell>
          <cell r="C23">
            <v>39</v>
          </cell>
          <cell r="D23">
            <v>184552</v>
          </cell>
          <cell r="E23">
            <v>35261033975.380005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4D2D2-E3E4-4D60-A5B6-94CFA97EAFED}">
  <dimension ref="A1:K138"/>
  <sheetViews>
    <sheetView showGridLines="0" tabSelected="1" view="pageBreakPreview" zoomScaleNormal="73" zoomScaleSheetLayoutView="100" workbookViewId="0">
      <selection activeCell="G17" sqref="G17"/>
    </sheetView>
  </sheetViews>
  <sheetFormatPr baseColWidth="10" defaultColWidth="11.42578125" defaultRowHeight="12.75" x14ac:dyDescent="0.2"/>
  <cols>
    <col min="1" max="1" width="11.42578125" bestFit="1" customWidth="1"/>
    <col min="2" max="2" width="41.42578125" customWidth="1"/>
    <col min="3" max="3" width="12.42578125" customWidth="1"/>
    <col min="4" max="4" width="24.42578125" bestFit="1" customWidth="1"/>
    <col min="5" max="5" width="22.85546875" bestFit="1" customWidth="1"/>
    <col min="6" max="6" width="19" customWidth="1"/>
    <col min="7" max="7" width="21.42578125" bestFit="1" customWidth="1"/>
    <col min="8" max="8" width="12" bestFit="1" customWidth="1"/>
    <col min="10" max="10" width="13.7109375" bestFit="1" customWidth="1"/>
    <col min="11" max="11" width="27.7109375" customWidth="1"/>
  </cols>
  <sheetData>
    <row r="1" spans="1:11" ht="36.75" customHeight="1" x14ac:dyDescent="0.2"/>
    <row r="2" spans="1:11" ht="21" customHeight="1" x14ac:dyDescent="0.2">
      <c r="C2" s="1"/>
      <c r="D2" s="1"/>
      <c r="E2" s="1"/>
      <c r="F2" s="1"/>
      <c r="G2" s="1"/>
      <c r="H2" s="2" t="s">
        <v>0</v>
      </c>
      <c r="I2" s="1"/>
    </row>
    <row r="3" spans="1:11" ht="23.25" x14ac:dyDescent="0.25">
      <c r="C3" s="3"/>
      <c r="D3" s="3"/>
      <c r="E3" s="3"/>
      <c r="F3" s="3"/>
      <c r="G3" s="3"/>
      <c r="H3" s="2" t="s">
        <v>1</v>
      </c>
      <c r="I3" s="3"/>
    </row>
    <row r="4" spans="1:11" ht="17.25" thickBot="1" x14ac:dyDescent="0.3">
      <c r="A4" s="4"/>
      <c r="B4" s="4"/>
      <c r="C4" s="4"/>
      <c r="D4" s="5" t="str">
        <f>+[1]Fechas!K5</f>
        <v>Febrero-2022</v>
      </c>
      <c r="E4" s="6" t="str">
        <f>+[1]Fechas!L5</f>
        <v>Noviembre-2021</v>
      </c>
      <c r="F4" s="7" t="s">
        <v>2</v>
      </c>
      <c r="G4" s="8" t="s">
        <v>3</v>
      </c>
      <c r="H4" s="8"/>
      <c r="I4" s="9"/>
    </row>
    <row r="5" spans="1:11" ht="18" thickTop="1" thickBot="1" x14ac:dyDescent="0.3">
      <c r="A5" s="4"/>
      <c r="B5" s="4"/>
      <c r="C5" s="4"/>
      <c r="D5" s="10"/>
      <c r="E5" s="11"/>
      <c r="F5" s="12"/>
      <c r="G5" s="13" t="s">
        <v>4</v>
      </c>
      <c r="H5" s="14" t="s">
        <v>5</v>
      </c>
      <c r="I5" s="9"/>
      <c r="K5" s="15"/>
    </row>
    <row r="6" spans="1:11" ht="18.75" thickTop="1" x14ac:dyDescent="0.25">
      <c r="A6" s="84"/>
      <c r="B6" s="85"/>
      <c r="C6" s="86" t="s">
        <v>6</v>
      </c>
      <c r="D6" s="16">
        <f>D7+D15+D19</f>
        <v>4554069</v>
      </c>
      <c r="E6" s="16">
        <f>E7+E15+E19</f>
        <v>4488325</v>
      </c>
      <c r="F6" s="17">
        <f>D6/D$6</f>
        <v>1</v>
      </c>
      <c r="G6" s="16">
        <f>D6-E6</f>
        <v>65744</v>
      </c>
      <c r="H6" s="18">
        <f t="shared" ref="H6:H14" si="0">G6/E6</f>
        <v>1.4647780630858951E-2</v>
      </c>
      <c r="I6" s="9"/>
      <c r="J6" s="19"/>
      <c r="K6" s="15"/>
    </row>
    <row r="7" spans="1:11" ht="16.5" x14ac:dyDescent="0.25">
      <c r="A7" s="87" t="s">
        <v>7</v>
      </c>
      <c r="B7" s="87"/>
      <c r="C7" s="87"/>
      <c r="D7" s="20">
        <f>SUM(D8:D14)</f>
        <v>4324916</v>
      </c>
      <c r="E7" s="20">
        <f>SUM(E8:E14)</f>
        <v>4259729</v>
      </c>
      <c r="F7" s="18">
        <f>D7/D$6</f>
        <v>0.94968170223156478</v>
      </c>
      <c r="G7" s="20">
        <f t="shared" ref="G7:G14" si="1">D7-E7</f>
        <v>65187</v>
      </c>
      <c r="H7" s="18">
        <f t="shared" si="0"/>
        <v>1.5303086182243049E-2</v>
      </c>
      <c r="I7" s="9"/>
      <c r="K7" s="15"/>
    </row>
    <row r="8" spans="1:11" ht="16.5" x14ac:dyDescent="0.25">
      <c r="A8" s="88"/>
      <c r="B8" s="88"/>
      <c r="C8" s="89" t="s">
        <v>8</v>
      </c>
      <c r="D8" s="21">
        <f>'[1]Afiliados 2022'!G24</f>
        <v>61347</v>
      </c>
      <c r="E8" s="21">
        <v>58448</v>
      </c>
      <c r="F8" s="22">
        <f>D8/D$6</f>
        <v>1.3470810389565902E-2</v>
      </c>
      <c r="G8" s="23">
        <f>D8-E8</f>
        <v>2899</v>
      </c>
      <c r="H8" s="22">
        <f>G8/E8</f>
        <v>4.9599644128113879E-2</v>
      </c>
      <c r="I8" s="9"/>
      <c r="K8" s="15"/>
    </row>
    <row r="9" spans="1:11" ht="16.5" x14ac:dyDescent="0.25">
      <c r="A9" s="90"/>
      <c r="B9" s="91"/>
      <c r="C9" s="89" t="s">
        <v>9</v>
      </c>
      <c r="D9" s="21">
        <f>'[1]Afiliados 2022'!G25</f>
        <v>1325398</v>
      </c>
      <c r="E9" s="21">
        <v>1309311</v>
      </c>
      <c r="F9" s="22">
        <f>D9/D$6</f>
        <v>0.2910359944041252</v>
      </c>
      <c r="G9" s="23">
        <f>D9-E9</f>
        <v>16087</v>
      </c>
      <c r="H9" s="22">
        <f>G9/E9</f>
        <v>1.2286614868430801E-2</v>
      </c>
      <c r="I9" s="9"/>
      <c r="K9" s="15"/>
    </row>
    <row r="10" spans="1:11" ht="16.5" x14ac:dyDescent="0.25">
      <c r="A10" s="88"/>
      <c r="B10" s="88"/>
      <c r="C10" s="89" t="s">
        <v>10</v>
      </c>
      <c r="D10" s="21">
        <f>'[1]Afiliados 2022'!G26</f>
        <v>9319</v>
      </c>
      <c r="E10" s="21">
        <v>8723</v>
      </c>
      <c r="F10" s="22">
        <f t="shared" ref="F10:F19" si="2">D10/D$6</f>
        <v>2.0463018895848966E-3</v>
      </c>
      <c r="G10" s="23">
        <f t="shared" si="1"/>
        <v>596</v>
      </c>
      <c r="H10" s="22">
        <f t="shared" si="0"/>
        <v>6.8325117505445371E-2</v>
      </c>
      <c r="I10" s="9"/>
      <c r="K10" s="15"/>
    </row>
    <row r="11" spans="1:11" ht="16.5" x14ac:dyDescent="0.25">
      <c r="A11" s="90"/>
      <c r="B11" s="91"/>
      <c r="C11" s="89" t="s">
        <v>11</v>
      </c>
      <c r="D11" s="21">
        <f>'[1]Afiliados 2022'!G27</f>
        <v>1368842</v>
      </c>
      <c r="E11" s="21">
        <v>1346313</v>
      </c>
      <c r="F11" s="22">
        <f t="shared" si="2"/>
        <v>0.30057559514359578</v>
      </c>
      <c r="G11" s="23">
        <f t="shared" si="1"/>
        <v>22529</v>
      </c>
      <c r="H11" s="22">
        <f t="shared" si="0"/>
        <v>1.6733850152230573E-2</v>
      </c>
      <c r="I11" s="9"/>
      <c r="K11" s="15"/>
    </row>
    <row r="12" spans="1:11" ht="16.5" x14ac:dyDescent="0.25">
      <c r="A12" s="90"/>
      <c r="B12" s="91"/>
      <c r="C12" s="89" t="s">
        <v>12</v>
      </c>
      <c r="D12" s="21">
        <f>'[1]Afiliados 2022'!G28</f>
        <v>595262</v>
      </c>
      <c r="E12" s="21">
        <v>587087</v>
      </c>
      <c r="F12" s="22">
        <v>13</v>
      </c>
      <c r="G12" s="23">
        <v>1</v>
      </c>
      <c r="H12" s="22">
        <f t="shared" si="0"/>
        <v>1.7033250608512877E-6</v>
      </c>
      <c r="I12" s="9"/>
    </row>
    <row r="13" spans="1:11" ht="16.5" x14ac:dyDescent="0.25">
      <c r="A13" s="90"/>
      <c r="B13" s="91"/>
      <c r="C13" s="89" t="s">
        <v>13</v>
      </c>
      <c r="D13" s="21">
        <f>+'[1]Afiliados 2022'!G29</f>
        <v>32226</v>
      </c>
      <c r="E13" s="21">
        <v>31929</v>
      </c>
      <c r="F13" s="22">
        <f t="shared" si="2"/>
        <v>7.0763091204810464E-3</v>
      </c>
      <c r="G13" s="23">
        <f t="shared" si="1"/>
        <v>297</v>
      </c>
      <c r="H13" s="22">
        <f t="shared" si="0"/>
        <v>9.3018885652541572E-3</v>
      </c>
      <c r="I13" s="9"/>
    </row>
    <row r="14" spans="1:11" ht="16.5" x14ac:dyDescent="0.25">
      <c r="A14" s="90"/>
      <c r="B14" s="91"/>
      <c r="C14" s="89" t="s">
        <v>14</v>
      </c>
      <c r="D14" s="21">
        <f>+'[1]Afiliados 2022'!G30</f>
        <v>932522</v>
      </c>
      <c r="E14" s="21">
        <v>917918</v>
      </c>
      <c r="F14" s="22">
        <f t="shared" si="2"/>
        <v>0.20476677011261796</v>
      </c>
      <c r="G14" s="23">
        <f t="shared" si="1"/>
        <v>14604</v>
      </c>
      <c r="H14" s="22">
        <f t="shared" si="0"/>
        <v>1.5909917879374846E-2</v>
      </c>
      <c r="I14" s="9"/>
    </row>
    <row r="15" spans="1:11" ht="16.5" x14ac:dyDescent="0.25">
      <c r="A15" s="89"/>
      <c r="B15" s="89"/>
      <c r="C15" s="88" t="s">
        <v>15</v>
      </c>
      <c r="D15" s="20">
        <f>D18+D16+D17</f>
        <v>123290</v>
      </c>
      <c r="E15" s="20">
        <f>E18+E16+E17</f>
        <v>123285</v>
      </c>
      <c r="F15" s="18">
        <f>D15/D$6</f>
        <v>2.7072492753184022E-2</v>
      </c>
      <c r="G15" s="20">
        <f>D15-E15</f>
        <v>5</v>
      </c>
      <c r="H15" s="18">
        <f>G15/E15</f>
        <v>4.0556434278298255E-5</v>
      </c>
      <c r="I15" s="9"/>
    </row>
    <row r="16" spans="1:11" ht="16.5" x14ac:dyDescent="0.25">
      <c r="A16" s="89"/>
      <c r="B16" s="89"/>
      <c r="C16" s="89" t="s">
        <v>16</v>
      </c>
      <c r="D16" s="21">
        <f>+'[1]Afiliados 2022'!G32</f>
        <v>1357</v>
      </c>
      <c r="E16" s="21">
        <v>1357</v>
      </c>
      <c r="F16" s="22">
        <f t="shared" si="2"/>
        <v>2.9797528320277977E-4</v>
      </c>
      <c r="G16" s="23">
        <f>D16-E16</f>
        <v>0</v>
      </c>
      <c r="H16" s="22">
        <f>G16/E16</f>
        <v>0</v>
      </c>
      <c r="I16" s="9"/>
    </row>
    <row r="17" spans="1:9" ht="16.5" x14ac:dyDescent="0.25">
      <c r="A17" s="89"/>
      <c r="B17" s="89"/>
      <c r="C17" s="89" t="s">
        <v>17</v>
      </c>
      <c r="D17" s="21">
        <f>+'[1]Afiliados 2022'!G33</f>
        <v>2571</v>
      </c>
      <c r="E17" s="21">
        <v>2571</v>
      </c>
      <c r="F17" s="22">
        <f t="shared" si="2"/>
        <v>5.6455007598699093E-4</v>
      </c>
      <c r="G17" s="23">
        <f>D17-E17</f>
        <v>0</v>
      </c>
      <c r="H17" s="22">
        <f>G17/E17</f>
        <v>0</v>
      </c>
      <c r="I17" s="9"/>
    </row>
    <row r="18" spans="1:9" ht="16.5" x14ac:dyDescent="0.25">
      <c r="A18" s="89"/>
      <c r="B18" s="89"/>
      <c r="C18" s="89" t="s">
        <v>18</v>
      </c>
      <c r="D18" s="24">
        <f>+'[1]Afiliados 2022'!G34</f>
        <v>119362</v>
      </c>
      <c r="E18" s="24">
        <v>119357</v>
      </c>
      <c r="F18" s="18">
        <f>D18/D$6</f>
        <v>2.6209967393994251E-2</v>
      </c>
      <c r="G18" s="20">
        <f>D18-E18</f>
        <v>5</v>
      </c>
      <c r="H18" s="18">
        <f>G18/E18</f>
        <v>4.1891133322720915E-5</v>
      </c>
      <c r="I18" s="9"/>
    </row>
    <row r="19" spans="1:9" ht="17.25" thickBot="1" x14ac:dyDescent="0.3">
      <c r="A19" s="89"/>
      <c r="B19" s="89"/>
      <c r="C19" s="88" t="s">
        <v>19</v>
      </c>
      <c r="D19" s="25">
        <f>+'[1]Afiliados 2022'!G36</f>
        <v>105863</v>
      </c>
      <c r="E19" s="25">
        <v>105311</v>
      </c>
      <c r="F19" s="26">
        <f t="shared" si="2"/>
        <v>2.3245805015251197E-2</v>
      </c>
      <c r="G19" s="25">
        <f>D19-E19</f>
        <v>552</v>
      </c>
      <c r="H19" s="26">
        <f>G19/E19</f>
        <v>5.2416176847622752E-3</v>
      </c>
      <c r="I19" s="9"/>
    </row>
    <row r="20" spans="1:9" ht="18" thickTop="1" thickBot="1" x14ac:dyDescent="0.3">
      <c r="A20" s="92"/>
      <c r="B20" s="92"/>
      <c r="C20" s="92"/>
      <c r="D20" s="27"/>
      <c r="E20" s="27"/>
      <c r="F20" s="28"/>
      <c r="G20" s="29"/>
      <c r="H20" s="30"/>
      <c r="I20" s="9"/>
    </row>
    <row r="21" spans="1:9" ht="17.25" thickTop="1" x14ac:dyDescent="0.25">
      <c r="A21" s="84"/>
      <c r="B21" s="93"/>
      <c r="C21" s="86" t="s">
        <v>20</v>
      </c>
      <c r="D21" s="20">
        <f>D22+D30+D34+D35</f>
        <v>1956958</v>
      </c>
      <c r="E21" s="20">
        <f>E22+E30+E34+E35</f>
        <v>1939371</v>
      </c>
      <c r="F21" s="18">
        <f t="shared" ref="F21:F35" si="3">D21/D$21</f>
        <v>1</v>
      </c>
      <c r="G21" s="20">
        <f>D21-E21</f>
        <v>17587</v>
      </c>
      <c r="H21" s="18">
        <f t="shared" ref="H21:H35" si="4">G21/E21</f>
        <v>9.0684041372176855E-3</v>
      </c>
      <c r="I21" s="9"/>
    </row>
    <row r="22" spans="1:9" ht="16.5" x14ac:dyDescent="0.25">
      <c r="A22" s="87" t="s">
        <v>7</v>
      </c>
      <c r="B22" s="87"/>
      <c r="C22" s="87"/>
      <c r="D22" s="20">
        <f>SUM(D23:D29)</f>
        <v>1820938</v>
      </c>
      <c r="E22" s="20">
        <f>SUM(E23:E29)</f>
        <v>1798010</v>
      </c>
      <c r="F22" s="18">
        <f t="shared" si="3"/>
        <v>0.9304941649233146</v>
      </c>
      <c r="G22" s="20">
        <f t="shared" ref="G22:G35" si="5">D22-E22</f>
        <v>22928</v>
      </c>
      <c r="H22" s="18">
        <f t="shared" si="4"/>
        <v>1.2751875684784846E-2</v>
      </c>
      <c r="I22" s="9"/>
    </row>
    <row r="23" spans="1:9" ht="16.5" x14ac:dyDescent="0.25">
      <c r="A23" s="88"/>
      <c r="B23" s="88"/>
      <c r="C23" s="89" t="s">
        <v>8</v>
      </c>
      <c r="D23" s="21">
        <f>'[1]Cotizantes 2022'!G25</f>
        <v>30782</v>
      </c>
      <c r="E23" s="21">
        <v>29350</v>
      </c>
      <c r="F23" s="22">
        <f t="shared" si="3"/>
        <v>1.572951488994654E-2</v>
      </c>
      <c r="G23" s="23">
        <f>D23-E23</f>
        <v>1432</v>
      </c>
      <c r="H23" s="22">
        <f>G23/E23</f>
        <v>4.879045996592845E-2</v>
      </c>
      <c r="I23" s="9"/>
    </row>
    <row r="24" spans="1:9" ht="16.5" x14ac:dyDescent="0.25">
      <c r="A24" s="90"/>
      <c r="B24" s="89"/>
      <c r="C24" s="89" t="s">
        <v>9</v>
      </c>
      <c r="D24" s="21">
        <f>'[1]Cotizantes 2022'!G26</f>
        <v>502749</v>
      </c>
      <c r="E24" s="21">
        <v>494989</v>
      </c>
      <c r="F24" s="22">
        <f t="shared" si="3"/>
        <v>0.25690331626943452</v>
      </c>
      <c r="G24" s="23">
        <f>D24-E24</f>
        <v>7760</v>
      </c>
      <c r="H24" s="22">
        <f>G24/E24</f>
        <v>1.5677116057124501E-2</v>
      </c>
      <c r="I24" s="9"/>
    </row>
    <row r="25" spans="1:9" ht="16.5" x14ac:dyDescent="0.25">
      <c r="A25" s="88"/>
      <c r="B25" s="88"/>
      <c r="C25" s="89" t="s">
        <v>10</v>
      </c>
      <c r="D25" s="21">
        <f>'[1]Cotizantes 2022'!G27</f>
        <v>6783</v>
      </c>
      <c r="E25" s="21">
        <v>6531</v>
      </c>
      <c r="F25" s="22">
        <f t="shared" si="3"/>
        <v>3.466093804772509E-3</v>
      </c>
      <c r="G25" s="23">
        <f t="shared" si="5"/>
        <v>252</v>
      </c>
      <c r="H25" s="22">
        <f t="shared" si="4"/>
        <v>3.8585209003215437E-2</v>
      </c>
      <c r="I25" s="9"/>
    </row>
    <row r="26" spans="1:9" ht="16.5" x14ac:dyDescent="0.25">
      <c r="A26" s="90"/>
      <c r="B26" s="89"/>
      <c r="C26" s="89" t="s">
        <v>11</v>
      </c>
      <c r="D26" s="21">
        <f>'[1]Cotizantes 2022'!G28</f>
        <v>605421</v>
      </c>
      <c r="E26" s="21">
        <v>593527</v>
      </c>
      <c r="F26" s="22">
        <f t="shared" si="3"/>
        <v>0.30936841771770268</v>
      </c>
      <c r="G26" s="23">
        <f t="shared" si="5"/>
        <v>11894</v>
      </c>
      <c r="H26" s="22">
        <f t="shared" si="4"/>
        <v>2.0039526424240176E-2</v>
      </c>
      <c r="I26" s="9"/>
    </row>
    <row r="27" spans="1:9" ht="16.5" x14ac:dyDescent="0.25">
      <c r="A27" s="90"/>
      <c r="B27" s="89"/>
      <c r="C27" s="89" t="s">
        <v>12</v>
      </c>
      <c r="D27" s="21">
        <f>'[1]Cotizantes 2022'!G29</f>
        <v>266806</v>
      </c>
      <c r="E27" s="21">
        <v>272989</v>
      </c>
      <c r="F27" s="22">
        <f t="shared" si="3"/>
        <v>0.13633711096507947</v>
      </c>
      <c r="G27" s="23">
        <f t="shared" si="5"/>
        <v>-6183</v>
      </c>
      <c r="H27" s="22">
        <f t="shared" si="4"/>
        <v>-2.2649264256068925E-2</v>
      </c>
      <c r="I27" s="9"/>
    </row>
    <row r="28" spans="1:9" ht="16.5" x14ac:dyDescent="0.25">
      <c r="A28" s="90"/>
      <c r="B28" s="89"/>
      <c r="C28" s="89" t="s">
        <v>13</v>
      </c>
      <c r="D28" s="21">
        <f>'[1]Cotizantes 2022'!G30</f>
        <v>16667</v>
      </c>
      <c r="E28" s="21">
        <v>15175</v>
      </c>
      <c r="F28" s="22">
        <f t="shared" si="3"/>
        <v>8.5167898340178985E-3</v>
      </c>
      <c r="G28" s="23">
        <f t="shared" si="5"/>
        <v>1492</v>
      </c>
      <c r="H28" s="22">
        <f t="shared" si="4"/>
        <v>9.8319604612850081E-2</v>
      </c>
      <c r="I28" s="9"/>
    </row>
    <row r="29" spans="1:9" ht="16.5" x14ac:dyDescent="0.25">
      <c r="A29" s="90"/>
      <c r="B29" s="89"/>
      <c r="C29" s="89" t="s">
        <v>14</v>
      </c>
      <c r="D29" s="21">
        <f>'[1]Cotizantes 2022'!G31</f>
        <v>391730</v>
      </c>
      <c r="E29" s="21">
        <v>385449</v>
      </c>
      <c r="F29" s="22">
        <f t="shared" si="3"/>
        <v>0.20017292144236104</v>
      </c>
      <c r="G29" s="23">
        <f t="shared" si="5"/>
        <v>6281</v>
      </c>
      <c r="H29" s="22">
        <f t="shared" si="4"/>
        <v>1.6295281606645756E-2</v>
      </c>
      <c r="I29" s="9"/>
    </row>
    <row r="30" spans="1:9" ht="16.5" x14ac:dyDescent="0.25">
      <c r="A30" s="89"/>
      <c r="B30" s="89"/>
      <c r="C30" s="88" t="s">
        <v>15</v>
      </c>
      <c r="D30" s="20">
        <f>D33+D31+D32</f>
        <v>96874</v>
      </c>
      <c r="E30" s="20">
        <f>E33+E31+E32</f>
        <v>98695</v>
      </c>
      <c r="F30" s="18">
        <f t="shared" si="3"/>
        <v>4.9502339856041876E-2</v>
      </c>
      <c r="G30" s="20">
        <f>D30-E30</f>
        <v>-1821</v>
      </c>
      <c r="H30" s="18">
        <f>G30/E30</f>
        <v>-1.8450782714423224E-2</v>
      </c>
      <c r="I30" s="9"/>
    </row>
    <row r="31" spans="1:9" ht="18" x14ac:dyDescent="0.25">
      <c r="A31" s="89"/>
      <c r="B31" s="89"/>
      <c r="C31" s="89" t="s">
        <v>21</v>
      </c>
      <c r="D31" s="21">
        <f>'[1]Cotizantes 2022'!G33</f>
        <v>54</v>
      </c>
      <c r="E31" s="21">
        <v>360</v>
      </c>
      <c r="F31" s="22">
        <f>D31/D$21</f>
        <v>2.7593847185274287E-5</v>
      </c>
      <c r="G31" s="23">
        <f>D31-E31</f>
        <v>-306</v>
      </c>
      <c r="H31" s="22">
        <f>G31/E31</f>
        <v>-0.85</v>
      </c>
      <c r="I31" s="9"/>
    </row>
    <row r="32" spans="1:9" ht="16.5" x14ac:dyDescent="0.25">
      <c r="A32" s="89"/>
      <c r="B32" s="89"/>
      <c r="C32" s="89" t="s">
        <v>17</v>
      </c>
      <c r="D32" s="21">
        <f>'[1]Cotizantes 2022'!G34</f>
        <v>205</v>
      </c>
      <c r="E32" s="21">
        <v>1576</v>
      </c>
      <c r="F32" s="22">
        <f t="shared" si="3"/>
        <v>1.0475441987002276E-4</v>
      </c>
      <c r="G32" s="23">
        <f>D32-E32</f>
        <v>-1371</v>
      </c>
      <c r="H32" s="22">
        <f>G32/E32</f>
        <v>-0.86992385786802029</v>
      </c>
      <c r="I32" s="9"/>
    </row>
    <row r="33" spans="1:10" ht="16.5" x14ac:dyDescent="0.25">
      <c r="A33" s="89"/>
      <c r="B33" s="89"/>
      <c r="C33" s="89" t="s">
        <v>18</v>
      </c>
      <c r="D33" s="21">
        <f>'[1]Cotizantes 2022'!G35</f>
        <v>96615</v>
      </c>
      <c r="E33" s="21">
        <v>96759</v>
      </c>
      <c r="F33" s="22">
        <f t="shared" si="3"/>
        <v>4.9369991588986577E-2</v>
      </c>
      <c r="G33" s="23">
        <f>D33-E33</f>
        <v>-144</v>
      </c>
      <c r="H33" s="22">
        <f>G33/E33</f>
        <v>-1.4882336526834713E-3</v>
      </c>
      <c r="I33" s="9"/>
    </row>
    <row r="34" spans="1:10" ht="16.5" x14ac:dyDescent="0.25">
      <c r="A34" s="89"/>
      <c r="B34" s="89"/>
      <c r="C34" s="88" t="s">
        <v>19</v>
      </c>
      <c r="D34" s="24">
        <f>'[1]Cotizantes 2022'!G37</f>
        <v>28197</v>
      </c>
      <c r="E34" s="20">
        <v>29096</v>
      </c>
      <c r="F34" s="18">
        <f t="shared" si="3"/>
        <v>1.4408587205244057E-2</v>
      </c>
      <c r="G34" s="20">
        <f t="shared" si="5"/>
        <v>-899</v>
      </c>
      <c r="H34" s="18">
        <f t="shared" si="4"/>
        <v>-3.089771789936761E-2</v>
      </c>
      <c r="I34" s="9"/>
    </row>
    <row r="35" spans="1:10" ht="18.75" thickBot="1" x14ac:dyDescent="0.3">
      <c r="A35" s="90"/>
      <c r="B35" s="88"/>
      <c r="C35" s="88" t="s">
        <v>22</v>
      </c>
      <c r="D35" s="24">
        <f>'[1]Cotizantes 2022'!G38</f>
        <v>10949</v>
      </c>
      <c r="E35" s="20">
        <v>13570</v>
      </c>
      <c r="F35" s="18">
        <f t="shared" si="3"/>
        <v>5.5949080153994109E-3</v>
      </c>
      <c r="G35" s="20">
        <f t="shared" si="5"/>
        <v>-2621</v>
      </c>
      <c r="H35" s="18">
        <f t="shared" si="4"/>
        <v>-0.19314664701547532</v>
      </c>
      <c r="I35" s="9"/>
    </row>
    <row r="36" spans="1:10" ht="18" thickTop="1" thickBot="1" x14ac:dyDescent="0.3">
      <c r="A36" s="92"/>
      <c r="B36" s="92"/>
      <c r="C36" s="92"/>
      <c r="D36" s="31"/>
      <c r="E36" s="27"/>
      <c r="F36" s="28"/>
      <c r="G36" s="29"/>
      <c r="H36" s="32"/>
      <c r="I36" s="9"/>
    </row>
    <row r="37" spans="1:10" ht="18.75" thickTop="1" x14ac:dyDescent="0.25">
      <c r="A37" s="94" t="s">
        <v>23</v>
      </c>
      <c r="B37" s="94"/>
      <c r="C37" s="94"/>
      <c r="D37" s="33">
        <f>D21/D6</f>
        <v>0.42971637012965769</v>
      </c>
      <c r="E37" s="33">
        <v>0.43209237298992387</v>
      </c>
      <c r="F37" s="34" t="s">
        <v>24</v>
      </c>
      <c r="G37" s="35">
        <f>D37-E37</f>
        <v>-2.3760028602661798E-3</v>
      </c>
      <c r="H37" s="18">
        <f>G37/E37</f>
        <v>-5.4988308259761544E-3</v>
      </c>
      <c r="I37" s="9"/>
    </row>
    <row r="38" spans="1:10" ht="16.5" customHeight="1" thickBot="1" x14ac:dyDescent="0.3">
      <c r="A38" s="95" t="s">
        <v>25</v>
      </c>
      <c r="B38" s="95"/>
      <c r="C38" s="95"/>
      <c r="D38" s="36">
        <f>D21/'[1]Mercado Potencial 2022'!H6</f>
        <v>0.83972128374807609</v>
      </c>
      <c r="E38" s="35">
        <v>0.83217478647154919</v>
      </c>
      <c r="F38" s="37" t="s">
        <v>24</v>
      </c>
      <c r="G38" s="35">
        <f>D38-E38</f>
        <v>7.5464972765268978E-3</v>
      </c>
      <c r="H38" s="38">
        <f>G38/E38</f>
        <v>9.0684041372177549E-3</v>
      </c>
      <c r="I38" s="9"/>
    </row>
    <row r="39" spans="1:10" ht="18" thickTop="1" thickBot="1" x14ac:dyDescent="0.3">
      <c r="A39" s="96"/>
      <c r="B39" s="96"/>
      <c r="C39" s="96"/>
      <c r="D39" s="39"/>
      <c r="E39" s="27"/>
      <c r="F39" s="40"/>
      <c r="G39" s="29"/>
      <c r="H39" s="41"/>
      <c r="I39" s="9"/>
    </row>
    <row r="40" spans="1:10" ht="18.75" thickTop="1" x14ac:dyDescent="0.25">
      <c r="A40" s="97"/>
      <c r="B40" s="85"/>
      <c r="C40" s="86" t="s">
        <v>26</v>
      </c>
      <c r="D40" s="42">
        <f>D41+D49+D53+D54+D55+D56+D57+D58+D61+D62+D59+D60</f>
        <v>5962835962.7900019</v>
      </c>
      <c r="E40" s="42">
        <v>5787921762.9700003</v>
      </c>
      <c r="F40" s="18">
        <f>D40/D$40</f>
        <v>1</v>
      </c>
      <c r="G40" s="20">
        <f>D40-E40</f>
        <v>174914199.8200016</v>
      </c>
      <c r="H40" s="18">
        <f t="shared" ref="H40:H57" si="6">G40/E40</f>
        <v>3.0220553591285337E-2</v>
      </c>
      <c r="I40" s="9"/>
      <c r="J40" s="43"/>
    </row>
    <row r="41" spans="1:10" ht="16.5" x14ac:dyDescent="0.25">
      <c r="A41" s="87" t="s">
        <v>27</v>
      </c>
      <c r="B41" s="87"/>
      <c r="C41" s="87"/>
      <c r="D41" s="42">
        <f>SUM(D42:D48)</f>
        <v>4229877343.0799999</v>
      </c>
      <c r="E41" s="42">
        <v>4120874949.3999996</v>
      </c>
      <c r="F41" s="18">
        <f>D41/D$40</f>
        <v>0.70937342054616015</v>
      </c>
      <c r="G41" s="20">
        <f>D41-E41</f>
        <v>109002393.68000031</v>
      </c>
      <c r="H41" s="18">
        <f t="shared" si="6"/>
        <v>2.6451274309081153E-2</v>
      </c>
      <c r="I41" s="9"/>
    </row>
    <row r="42" spans="1:10" ht="16.5" x14ac:dyDescent="0.25">
      <c r="A42" s="88"/>
      <c r="B42" s="88"/>
      <c r="C42" s="89" t="s">
        <v>8</v>
      </c>
      <c r="D42" s="44">
        <f>'[1]Individualizacion 2022'!B78+'[1]Individualizacion 2022'!C78</f>
        <v>57740134.140000001</v>
      </c>
      <c r="E42" s="23">
        <v>53542227.370000005</v>
      </c>
      <c r="F42" s="22">
        <f t="shared" ref="F42:F62" si="7">D42/D$40</f>
        <v>9.6833343228485327E-3</v>
      </c>
      <c r="G42" s="23">
        <f>D42-E42</f>
        <v>4197906.7699999958</v>
      </c>
      <c r="H42" s="22">
        <f t="shared" si="6"/>
        <v>7.8403663355105499E-2</v>
      </c>
      <c r="I42" s="9"/>
    </row>
    <row r="43" spans="1:10" ht="16.5" x14ac:dyDescent="0.25">
      <c r="A43" s="98" t="s">
        <v>9</v>
      </c>
      <c r="B43" s="98"/>
      <c r="C43" s="98"/>
      <c r="D43" s="44">
        <f>'[1]Individualizacion 2022'!B79+'[1]Individualizacion 2022'!C79</f>
        <v>1066832250.61</v>
      </c>
      <c r="E43" s="23">
        <v>1024862572.0599999</v>
      </c>
      <c r="F43" s="22">
        <f t="shared" si="7"/>
        <v>0.17891356684426227</v>
      </c>
      <c r="G43" s="23">
        <f>D43-E43</f>
        <v>41969678.550000072</v>
      </c>
      <c r="H43" s="22">
        <f t="shared" si="6"/>
        <v>4.0951518471047242E-2</v>
      </c>
      <c r="I43" s="9"/>
    </row>
    <row r="44" spans="1:10" ht="16.5" x14ac:dyDescent="0.25">
      <c r="A44" s="88"/>
      <c r="B44" s="88"/>
      <c r="C44" s="89" t="s">
        <v>10</v>
      </c>
      <c r="D44" s="44">
        <f>'[1]Individualizacion 2022'!B80+'[1]Individualizacion 2022'!C80</f>
        <v>26167062.07</v>
      </c>
      <c r="E44" s="23">
        <v>24615392.93</v>
      </c>
      <c r="F44" s="22">
        <f t="shared" si="7"/>
        <v>4.3883585316266977E-3</v>
      </c>
      <c r="G44" s="23">
        <f t="shared" ref="G44:G57" si="8">D44-E44</f>
        <v>1551669.1400000006</v>
      </c>
      <c r="H44" s="22">
        <f t="shared" si="6"/>
        <v>6.3036537519939581E-2</v>
      </c>
      <c r="I44" s="9"/>
    </row>
    <row r="45" spans="1:10" ht="16.5" x14ac:dyDescent="0.25">
      <c r="A45" s="98" t="s">
        <v>11</v>
      </c>
      <c r="B45" s="98"/>
      <c r="C45" s="98"/>
      <c r="D45" s="44">
        <f>'[1]Individualizacion 2022'!B81+'[1]Individualizacion 2022'!C81</f>
        <v>1474020847.1399999</v>
      </c>
      <c r="E45" s="23">
        <v>1442414892.76</v>
      </c>
      <c r="F45" s="22">
        <f t="shared" si="7"/>
        <v>0.24720130762247361</v>
      </c>
      <c r="G45" s="23">
        <f t="shared" si="8"/>
        <v>31605954.379999876</v>
      </c>
      <c r="H45" s="22">
        <f t="shared" si="6"/>
        <v>2.1911833092296502E-2</v>
      </c>
      <c r="I45" s="9"/>
    </row>
    <row r="46" spans="1:10" ht="16.5" x14ac:dyDescent="0.25">
      <c r="A46" s="98" t="s">
        <v>12</v>
      </c>
      <c r="B46" s="98"/>
      <c r="C46" s="98"/>
      <c r="D46" s="44">
        <f>'[1]Individualizacion 2022'!B82+'[1]Individualizacion 2022'!C82</f>
        <v>651766034.79999995</v>
      </c>
      <c r="E46" s="23">
        <v>656526295.12</v>
      </c>
      <c r="F46" s="22">
        <f t="shared" si="7"/>
        <v>0.10930470649657778</v>
      </c>
      <c r="G46" s="23">
        <f t="shared" si="8"/>
        <v>-4760260.3200000525</v>
      </c>
      <c r="H46" s="22">
        <f t="shared" si="6"/>
        <v>-7.2506773230308639E-3</v>
      </c>
      <c r="I46" s="9"/>
    </row>
    <row r="47" spans="1:10" ht="16.5" x14ac:dyDescent="0.25">
      <c r="A47" s="98" t="s">
        <v>13</v>
      </c>
      <c r="B47" s="98"/>
      <c r="C47" s="98"/>
      <c r="D47" s="44">
        <f>'[1]Individualizacion 2022'!B83+'[1]Individualizacion 2022'!C83</f>
        <v>37822030.370000005</v>
      </c>
      <c r="E47" s="23">
        <v>32316979.82</v>
      </c>
      <c r="F47" s="22">
        <f t="shared" si="7"/>
        <v>6.3429600622961187E-3</v>
      </c>
      <c r="G47" s="23">
        <f t="shared" si="8"/>
        <v>5505050.5500000045</v>
      </c>
      <c r="H47" s="22">
        <f t="shared" si="6"/>
        <v>0.17034545247304006</v>
      </c>
      <c r="I47" s="9"/>
    </row>
    <row r="48" spans="1:10" ht="16.5" x14ac:dyDescent="0.25">
      <c r="A48" s="98" t="s">
        <v>14</v>
      </c>
      <c r="B48" s="98"/>
      <c r="C48" s="98"/>
      <c r="D48" s="44">
        <f>'[1]Individualizacion 2022'!B84+'[1]Individualizacion 2022'!C84</f>
        <v>915528983.94999993</v>
      </c>
      <c r="E48" s="23">
        <v>886596589.33999991</v>
      </c>
      <c r="F48" s="22">
        <f t="shared" si="7"/>
        <v>0.15353918666607513</v>
      </c>
      <c r="G48" s="23">
        <f t="shared" si="8"/>
        <v>28932394.610000014</v>
      </c>
      <c r="H48" s="22">
        <f t="shared" si="6"/>
        <v>3.2633099380111379E-2</v>
      </c>
      <c r="I48" s="9"/>
    </row>
    <row r="49" spans="1:10" ht="16.5" x14ac:dyDescent="0.25">
      <c r="A49" s="87" t="s">
        <v>15</v>
      </c>
      <c r="B49" s="87"/>
      <c r="C49" s="87"/>
      <c r="D49" s="42">
        <f>D67+D74</f>
        <v>671923819.42000008</v>
      </c>
      <c r="E49" s="20">
        <v>706682324.50999999</v>
      </c>
      <c r="F49" s="18">
        <f t="shared" si="7"/>
        <v>0.11268527653838191</v>
      </c>
      <c r="G49" s="20">
        <f t="shared" si="8"/>
        <v>-34758505.089999914</v>
      </c>
      <c r="H49" s="18">
        <f t="shared" si="6"/>
        <v>-4.9185473988048019E-2</v>
      </c>
      <c r="I49" s="9"/>
    </row>
    <row r="50" spans="1:10" ht="18" x14ac:dyDescent="0.25">
      <c r="A50" s="89"/>
      <c r="B50" s="89"/>
      <c r="C50" s="89" t="s">
        <v>21</v>
      </c>
      <c r="D50" s="44">
        <f>D68+D75</f>
        <v>216013.3</v>
      </c>
      <c r="E50" s="23">
        <v>11842919.039999999</v>
      </c>
      <c r="F50" s="22">
        <f>D50/D$40</f>
        <v>3.6226604479477868E-5</v>
      </c>
      <c r="G50" s="23">
        <f>D50-E50</f>
        <v>-11626905.739999998</v>
      </c>
      <c r="H50" s="22" t="s">
        <v>24</v>
      </c>
      <c r="I50" s="9"/>
    </row>
    <row r="51" spans="1:10" ht="16.5" x14ac:dyDescent="0.25">
      <c r="A51" s="89"/>
      <c r="B51" s="89"/>
      <c r="C51" s="89" t="s">
        <v>17</v>
      </c>
      <c r="D51" s="44">
        <f>D69+D76</f>
        <v>1002422.24</v>
      </c>
      <c r="E51" s="23">
        <v>25865993.310000002</v>
      </c>
      <c r="F51" s="22">
        <f>D51/D$40</f>
        <v>1.6811165798546774E-4</v>
      </c>
      <c r="G51" s="23">
        <f>D51-E51</f>
        <v>-24863571.070000004</v>
      </c>
      <c r="H51" s="22">
        <f>G51/E51</f>
        <v>-0.96124555403745293</v>
      </c>
      <c r="I51" s="9"/>
    </row>
    <row r="52" spans="1:10" ht="16.5" x14ac:dyDescent="0.25">
      <c r="A52" s="89"/>
      <c r="B52" s="89"/>
      <c r="C52" s="89" t="s">
        <v>18</v>
      </c>
      <c r="D52" s="44">
        <f>D70+D77</f>
        <v>670705383.88</v>
      </c>
      <c r="E52" s="23">
        <v>668973412.15999997</v>
      </c>
      <c r="F52" s="22">
        <f>D52/D$40</f>
        <v>0.11248093827591694</v>
      </c>
      <c r="G52" s="23">
        <f>D52-E52</f>
        <v>1731971.7200000286</v>
      </c>
      <c r="H52" s="22">
        <f>G52/E52</f>
        <v>2.5889993361736009E-3</v>
      </c>
      <c r="I52" s="9"/>
    </row>
    <row r="53" spans="1:10" ht="16.5" x14ac:dyDescent="0.25">
      <c r="A53" s="89"/>
      <c r="B53" s="89"/>
      <c r="C53" s="88" t="s">
        <v>19</v>
      </c>
      <c r="D53" s="42">
        <f>D71+D78</f>
        <v>105144049.72</v>
      </c>
      <c r="E53" s="20">
        <v>107631127.38</v>
      </c>
      <c r="F53" s="18">
        <f t="shared" si="7"/>
        <v>1.7633228614057538E-2</v>
      </c>
      <c r="G53" s="20">
        <f t="shared" si="8"/>
        <v>-2487077.6599999964</v>
      </c>
      <c r="H53" s="18">
        <f t="shared" si="6"/>
        <v>-2.3107419949427613E-2</v>
      </c>
      <c r="I53" s="9"/>
    </row>
    <row r="54" spans="1:10" ht="16.5" x14ac:dyDescent="0.25">
      <c r="A54" s="87" t="s">
        <v>28</v>
      </c>
      <c r="B54" s="87"/>
      <c r="C54" s="87"/>
      <c r="D54" s="42">
        <f>'[1]Individualizacion 2022'!H95</f>
        <v>229480721.75999999</v>
      </c>
      <c r="E54" s="20">
        <v>224945670.18000001</v>
      </c>
      <c r="F54" s="18">
        <f t="shared" si="7"/>
        <v>3.8485164306385898E-2</v>
      </c>
      <c r="G54" s="20">
        <f t="shared" si="8"/>
        <v>4535051.5799999833</v>
      </c>
      <c r="H54" s="18">
        <f t="shared" si="6"/>
        <v>2.0160652909527291E-2</v>
      </c>
      <c r="I54" s="9"/>
      <c r="J54" s="19"/>
    </row>
    <row r="55" spans="1:10" ht="16.5" x14ac:dyDescent="0.25">
      <c r="A55" s="87" t="s">
        <v>29</v>
      </c>
      <c r="B55" s="87"/>
      <c r="C55" s="87"/>
      <c r="D55" s="42">
        <f>'[1]Individualizacion 2022'!D97</f>
        <v>522893552.38000005</v>
      </c>
      <c r="E55" s="20">
        <v>521323745.66999996</v>
      </c>
      <c r="F55" s="18">
        <f t="shared" si="7"/>
        <v>8.7692090750613058E-2</v>
      </c>
      <c r="G55" s="20">
        <f t="shared" si="8"/>
        <v>1569806.7100000978</v>
      </c>
      <c r="H55" s="18">
        <f t="shared" si="6"/>
        <v>3.0111935683700694E-3</v>
      </c>
      <c r="I55" s="9"/>
    </row>
    <row r="56" spans="1:10" ht="18" x14ac:dyDescent="0.25">
      <c r="A56" s="87" t="s">
        <v>30</v>
      </c>
      <c r="B56" s="87"/>
      <c r="C56" s="87"/>
      <c r="D56" s="42">
        <f>'[1]Individualizacion 2022'!E97</f>
        <v>31272726.300000001</v>
      </c>
      <c r="E56" s="20">
        <v>29465265.600000001</v>
      </c>
      <c r="F56" s="18">
        <f t="shared" si="7"/>
        <v>5.2446061731618622E-3</v>
      </c>
      <c r="G56" s="20">
        <f>D56-E56</f>
        <v>1807460.6999999993</v>
      </c>
      <c r="H56" s="18">
        <f t="shared" si="6"/>
        <v>6.1342080690424836E-2</v>
      </c>
      <c r="I56" s="9"/>
    </row>
    <row r="57" spans="1:10" ht="16.5" x14ac:dyDescent="0.25">
      <c r="A57" s="87" t="s">
        <v>31</v>
      </c>
      <c r="B57" s="87"/>
      <c r="C57" s="87"/>
      <c r="D57" s="42">
        <f>'[1]Individualizacion 2022'!F97</f>
        <v>7624.87</v>
      </c>
      <c r="E57" s="20">
        <v>637.27</v>
      </c>
      <c r="F57" s="18">
        <f t="shared" si="7"/>
        <v>1.2787321414812718E-6</v>
      </c>
      <c r="G57" s="20">
        <f t="shared" si="8"/>
        <v>6987.6</v>
      </c>
      <c r="H57" s="18">
        <f t="shared" si="6"/>
        <v>10.964897139360083</v>
      </c>
      <c r="I57" s="9"/>
    </row>
    <row r="58" spans="1:10" ht="16.5" x14ac:dyDescent="0.25">
      <c r="A58" s="87" t="s">
        <v>32</v>
      </c>
      <c r="B58" s="87"/>
      <c r="C58" s="87"/>
      <c r="D58" s="42">
        <f>'[1]Individualizacion 2022'!G97</f>
        <v>20873242.93</v>
      </c>
      <c r="E58" s="20">
        <v>5665953.6499999994</v>
      </c>
      <c r="F58" s="18">
        <f t="shared" si="7"/>
        <v>3.5005562890302018E-3</v>
      </c>
      <c r="G58" s="20">
        <f>D58-E58</f>
        <v>15207289.280000001</v>
      </c>
      <c r="H58" s="18">
        <f>G58/E58</f>
        <v>2.6839770000589405</v>
      </c>
      <c r="I58" s="9"/>
    </row>
    <row r="59" spans="1:10" ht="18" x14ac:dyDescent="0.25">
      <c r="A59" s="87" t="s">
        <v>33</v>
      </c>
      <c r="B59" s="87"/>
      <c r="C59" s="87"/>
      <c r="D59" s="42">
        <f>+'[1]Individualizacion 2022'!H92</f>
        <v>25555156.600000001</v>
      </c>
      <c r="E59" s="20">
        <v>25171335.02</v>
      </c>
      <c r="F59" s="18">
        <f t="shared" si="7"/>
        <v>4.2857386584961134E-3</v>
      </c>
      <c r="G59" s="20">
        <f t="shared" ref="G59:G62" si="9">D59-E59</f>
        <v>383821.58000000194</v>
      </c>
      <c r="H59" s="18">
        <f>G59/E59</f>
        <v>1.5248360076850702E-2</v>
      </c>
      <c r="I59" s="9"/>
    </row>
    <row r="60" spans="1:10" ht="18" x14ac:dyDescent="0.25">
      <c r="A60" s="88"/>
      <c r="B60" s="88"/>
      <c r="C60" s="88" t="s">
        <v>34</v>
      </c>
      <c r="D60" s="42">
        <f>+'[1]Individualizacion 2022'!H93</f>
        <v>51109052.299999997</v>
      </c>
      <c r="E60" s="20">
        <v>50342237.509999998</v>
      </c>
      <c r="F60" s="18">
        <f t="shared" si="7"/>
        <v>8.5712658572090171E-3</v>
      </c>
      <c r="G60" s="20">
        <f t="shared" si="9"/>
        <v>766814.78999999911</v>
      </c>
      <c r="H60" s="18">
        <f>G60/E60</f>
        <v>1.5232036316377054E-2</v>
      </c>
      <c r="I60" s="9"/>
    </row>
    <row r="61" spans="1:10" ht="16.5" x14ac:dyDescent="0.25">
      <c r="A61" s="87" t="s">
        <v>35</v>
      </c>
      <c r="B61" s="87"/>
      <c r="C61" s="87"/>
      <c r="D61" s="42">
        <f>+'[1]Individualizacion 2022'!H94</f>
        <v>40159516.020000003</v>
      </c>
      <c r="E61" s="20">
        <v>39365727.619999997</v>
      </c>
      <c r="F61" s="18">
        <f t="shared" si="7"/>
        <v>6.7349691104380853E-3</v>
      </c>
      <c r="G61" s="20">
        <f t="shared" si="9"/>
        <v>793788.40000000596</v>
      </c>
      <c r="H61" s="18">
        <f t="shared" ref="H61:H62" si="10">G61/E61</f>
        <v>2.0164453904231074E-2</v>
      </c>
      <c r="I61" s="9"/>
    </row>
    <row r="62" spans="1:10" ht="17.25" thickBot="1" x14ac:dyDescent="0.3">
      <c r="A62" s="87" t="s">
        <v>36</v>
      </c>
      <c r="B62" s="87"/>
      <c r="C62" s="87"/>
      <c r="D62" s="42">
        <f>'[1]Individualizacion 2022'!H96</f>
        <v>34539157.409999996</v>
      </c>
      <c r="E62" s="20">
        <v>31966361.690000001</v>
      </c>
      <c r="F62" s="18">
        <f t="shared" si="7"/>
        <v>5.7924044239243463E-3</v>
      </c>
      <c r="G62" s="20">
        <f t="shared" si="9"/>
        <v>2572795.7199999951</v>
      </c>
      <c r="H62" s="18">
        <f t="shared" si="10"/>
        <v>8.0484471299867688E-2</v>
      </c>
      <c r="I62" s="9"/>
    </row>
    <row r="63" spans="1:10" ht="18" thickTop="1" thickBot="1" x14ac:dyDescent="0.3">
      <c r="A63" s="96"/>
      <c r="B63" s="96"/>
      <c r="C63" s="96"/>
      <c r="D63" s="39" t="s">
        <v>37</v>
      </c>
      <c r="E63" s="27" t="s">
        <v>37</v>
      </c>
      <c r="F63" s="28"/>
      <c r="G63" s="29"/>
      <c r="H63" s="41"/>
      <c r="I63" s="9"/>
    </row>
    <row r="64" spans="1:10" ht="17.25" thickTop="1" x14ac:dyDescent="0.25">
      <c r="A64" s="97"/>
      <c r="B64" s="85"/>
      <c r="C64" s="86" t="s">
        <v>38</v>
      </c>
      <c r="D64" s="42">
        <f>D65+D72</f>
        <v>5006945212.2199993</v>
      </c>
      <c r="E64" s="20">
        <v>4935087594.8699999</v>
      </c>
      <c r="F64" s="18">
        <f t="shared" ref="F64:F78" si="11">D64/D$64</f>
        <v>1</v>
      </c>
      <c r="G64" s="20">
        <f t="shared" ref="G64:G74" si="12">D64-E64</f>
        <v>71857617.349999428</v>
      </c>
      <c r="H64" s="18">
        <f t="shared" ref="H64:H74" si="13">G64/E64</f>
        <v>1.4560555606894411E-2</v>
      </c>
      <c r="I64" s="9"/>
    </row>
    <row r="65" spans="1:9" ht="16.5" x14ac:dyDescent="0.25">
      <c r="A65" s="99" t="s">
        <v>39</v>
      </c>
      <c r="B65" s="99"/>
      <c r="C65" s="99"/>
      <c r="D65" s="42">
        <f>D66+D67+D71</f>
        <v>4796708654.2699995</v>
      </c>
      <c r="E65" s="20">
        <v>4694328681.7600002</v>
      </c>
      <c r="F65" s="18">
        <f t="shared" si="11"/>
        <v>0.95801101289526902</v>
      </c>
      <c r="G65" s="20">
        <f t="shared" si="12"/>
        <v>102379972.50999928</v>
      </c>
      <c r="H65" s="18">
        <f t="shared" si="13"/>
        <v>2.1809289346909327E-2</v>
      </c>
      <c r="I65" s="9"/>
    </row>
    <row r="66" spans="1:9" ht="16.5" x14ac:dyDescent="0.25">
      <c r="A66" s="87" t="s">
        <v>40</v>
      </c>
      <c r="B66" s="87"/>
      <c r="C66" s="87"/>
      <c r="D66" s="42">
        <f>'[1]Individualizacion 2022'!B85</f>
        <v>4224070645.9099994</v>
      </c>
      <c r="E66" s="20">
        <v>4103072232.8199997</v>
      </c>
      <c r="F66" s="18">
        <f t="shared" si="11"/>
        <v>0.84364227425550642</v>
      </c>
      <c r="G66" s="20">
        <f t="shared" si="12"/>
        <v>120998413.08999968</v>
      </c>
      <c r="H66" s="18">
        <f t="shared" si="13"/>
        <v>2.9489710690966488E-2</v>
      </c>
      <c r="I66" s="9"/>
    </row>
    <row r="67" spans="1:9" ht="16.5" x14ac:dyDescent="0.25">
      <c r="A67" s="99" t="s">
        <v>15</v>
      </c>
      <c r="B67" s="99"/>
      <c r="C67" s="99"/>
      <c r="D67" s="42">
        <f>'[1]Individualizacion 2022'!B89</f>
        <v>467502320.24000001</v>
      </c>
      <c r="E67" s="20">
        <v>484245377.55000001</v>
      </c>
      <c r="F67" s="18">
        <f t="shared" si="11"/>
        <v>9.3370768088096773E-2</v>
      </c>
      <c r="G67" s="20">
        <f t="shared" si="12"/>
        <v>-16743057.310000002</v>
      </c>
      <c r="H67" s="18">
        <f t="shared" si="13"/>
        <v>-3.4575564550993004E-2</v>
      </c>
      <c r="I67" s="9"/>
    </row>
    <row r="68" spans="1:9" ht="16.5" x14ac:dyDescent="0.25">
      <c r="A68" s="89"/>
      <c r="B68" s="89"/>
      <c r="C68" s="89" t="s">
        <v>16</v>
      </c>
      <c r="D68" s="44">
        <f>'[1]Individualizacion 2022'!B86</f>
        <v>216013.3</v>
      </c>
      <c r="E68" s="23">
        <v>4867873.5</v>
      </c>
      <c r="F68" s="22">
        <f>D68/D$64</f>
        <v>4.3142732912833919E-5</v>
      </c>
      <c r="G68" s="23">
        <f t="shared" si="12"/>
        <v>-4651860.2</v>
      </c>
      <c r="H68" s="22">
        <f t="shared" si="13"/>
        <v>-0.95562470963964041</v>
      </c>
      <c r="I68" s="9"/>
    </row>
    <row r="69" spans="1:9" ht="16.5" x14ac:dyDescent="0.25">
      <c r="A69" s="89"/>
      <c r="B69" s="89"/>
      <c r="C69" s="89" t="s">
        <v>17</v>
      </c>
      <c r="D69" s="44">
        <f>'[1]Individualizacion 2022'!B87</f>
        <v>715649.84</v>
      </c>
      <c r="E69" s="23">
        <v>14024829.43</v>
      </c>
      <c r="F69" s="22">
        <f>D69/D$64</f>
        <v>1.4293143017690268E-4</v>
      </c>
      <c r="G69" s="23">
        <f>D69-E69</f>
        <v>-13309179.59</v>
      </c>
      <c r="H69" s="22">
        <f>G69/E69</f>
        <v>-0.9489726528531478</v>
      </c>
      <c r="I69" s="9"/>
    </row>
    <row r="70" spans="1:9" ht="16.5" x14ac:dyDescent="0.25">
      <c r="A70" s="98" t="s">
        <v>18</v>
      </c>
      <c r="B70" s="98"/>
      <c r="C70" s="98"/>
      <c r="D70" s="44">
        <f>'[1]Individualizacion 2022'!B88</f>
        <v>466570657.10000002</v>
      </c>
      <c r="E70" s="23">
        <v>465352674.62</v>
      </c>
      <c r="F70" s="22">
        <f>D70/D$64</f>
        <v>9.3184693925007028E-2</v>
      </c>
      <c r="G70" s="23">
        <f>D70-E70</f>
        <v>1217982.4800000191</v>
      </c>
      <c r="H70" s="22">
        <f>G70/E70</f>
        <v>2.6173320718412231E-3</v>
      </c>
      <c r="I70" s="9"/>
    </row>
    <row r="71" spans="1:9" ht="16.5" x14ac:dyDescent="0.25">
      <c r="A71" s="89"/>
      <c r="B71" s="89"/>
      <c r="C71" s="100" t="s">
        <v>19</v>
      </c>
      <c r="D71" s="42">
        <f>'[1]Individualizacion 2022'!B90</f>
        <v>105135688.12</v>
      </c>
      <c r="E71" s="20">
        <v>107011071.39</v>
      </c>
      <c r="F71" s="18">
        <f t="shared" si="11"/>
        <v>2.0997970551665877E-2</v>
      </c>
      <c r="G71" s="20">
        <f t="shared" si="12"/>
        <v>-1875383.2699999958</v>
      </c>
      <c r="H71" s="18">
        <f t="shared" si="13"/>
        <v>-1.7525133106696913E-2</v>
      </c>
      <c r="I71" s="9"/>
    </row>
    <row r="72" spans="1:9" ht="16.5" x14ac:dyDescent="0.25">
      <c r="A72" s="99" t="s">
        <v>41</v>
      </c>
      <c r="B72" s="99"/>
      <c r="C72" s="99"/>
      <c r="D72" s="42">
        <f>D73+D74+D78</f>
        <v>210236557.94999999</v>
      </c>
      <c r="E72" s="20">
        <v>240758913.10999995</v>
      </c>
      <c r="F72" s="18">
        <f t="shared" si="11"/>
        <v>4.1988987104730965E-2</v>
      </c>
      <c r="G72" s="20">
        <f t="shared" si="12"/>
        <v>-30522355.159999967</v>
      </c>
      <c r="H72" s="18">
        <f t="shared" si="13"/>
        <v>-0.12677559790301368</v>
      </c>
      <c r="I72" s="9"/>
    </row>
    <row r="73" spans="1:9" ht="16.5" x14ac:dyDescent="0.25">
      <c r="A73" s="87" t="s">
        <v>40</v>
      </c>
      <c r="B73" s="87"/>
      <c r="C73" s="87"/>
      <c r="D73" s="42">
        <f>'[1]Individualizacion 2022'!C85</f>
        <v>5806697.1699999999</v>
      </c>
      <c r="E73" s="20">
        <v>17802716.579999998</v>
      </c>
      <c r="F73" s="18">
        <f t="shared" si="11"/>
        <v>1.1597285218596198E-3</v>
      </c>
      <c r="G73" s="20">
        <f t="shared" si="12"/>
        <v>-11996019.409999998</v>
      </c>
      <c r="H73" s="18">
        <f t="shared" si="13"/>
        <v>-0.67383083677670952</v>
      </c>
      <c r="I73" s="9"/>
    </row>
    <row r="74" spans="1:9" ht="16.5" x14ac:dyDescent="0.25">
      <c r="A74" s="99" t="s">
        <v>15</v>
      </c>
      <c r="B74" s="99"/>
      <c r="C74" s="99"/>
      <c r="D74" s="42">
        <f>'[1]Individualizacion 2022'!C89</f>
        <v>204421499.18000001</v>
      </c>
      <c r="E74" s="20">
        <v>222436946.95999998</v>
      </c>
      <c r="F74" s="18">
        <f t="shared" si="11"/>
        <v>4.0827588582572641E-2</v>
      </c>
      <c r="G74" s="20">
        <f t="shared" si="12"/>
        <v>-18015447.779999971</v>
      </c>
      <c r="H74" s="18">
        <f t="shared" si="13"/>
        <v>-8.0991256291786926E-2</v>
      </c>
      <c r="I74" s="9"/>
    </row>
    <row r="75" spans="1:9" ht="18" x14ac:dyDescent="0.25">
      <c r="A75" s="89"/>
      <c r="B75" s="89"/>
      <c r="C75" s="89" t="s">
        <v>21</v>
      </c>
      <c r="D75" s="45">
        <f>'[1]Individualizacion 2022'!C86</f>
        <v>0</v>
      </c>
      <c r="E75" s="45">
        <v>6975045.54</v>
      </c>
      <c r="F75" s="22">
        <f>D75/D$64</f>
        <v>0</v>
      </c>
      <c r="G75" s="46" t="s">
        <v>24</v>
      </c>
      <c r="H75" s="46" t="s">
        <v>24</v>
      </c>
      <c r="I75" s="9"/>
    </row>
    <row r="76" spans="1:9" ht="16.5" x14ac:dyDescent="0.25">
      <c r="A76" s="89"/>
      <c r="B76" s="89"/>
      <c r="C76" s="89" t="s">
        <v>17</v>
      </c>
      <c r="D76" s="45">
        <f>'[1]Individualizacion 2022'!C87</f>
        <v>286772.40000000002</v>
      </c>
      <c r="E76" s="23">
        <v>11841163.880000001</v>
      </c>
      <c r="F76" s="22">
        <f>D76/D$64</f>
        <v>5.7274922701390961E-5</v>
      </c>
      <c r="G76" s="23">
        <f>D76-E76</f>
        <v>-11554391.48</v>
      </c>
      <c r="H76" s="22">
        <f>G76/E76</f>
        <v>-0.97578173877954977</v>
      </c>
      <c r="I76" s="9"/>
    </row>
    <row r="77" spans="1:9" ht="16.5" x14ac:dyDescent="0.25">
      <c r="A77" s="98" t="s">
        <v>18</v>
      </c>
      <c r="B77" s="98"/>
      <c r="C77" s="98"/>
      <c r="D77" s="45">
        <f>'[1]Individualizacion 2022'!C88</f>
        <v>204134726.78</v>
      </c>
      <c r="E77" s="23">
        <v>203620737.53999999</v>
      </c>
      <c r="F77" s="22">
        <f>D77/D$64</f>
        <v>4.077031365987125E-2</v>
      </c>
      <c r="G77" s="23">
        <f>D77-E77</f>
        <v>513989.24000000954</v>
      </c>
      <c r="H77" s="22">
        <f>G77/E77</f>
        <v>2.524248002485698E-3</v>
      </c>
      <c r="I77" s="9"/>
    </row>
    <row r="78" spans="1:9" ht="17.25" thickBot="1" x14ac:dyDescent="0.3">
      <c r="A78" s="89"/>
      <c r="B78" s="89"/>
      <c r="C78" s="100" t="s">
        <v>19</v>
      </c>
      <c r="D78" s="42">
        <f>'[1]Individualizacion 2022'!C90</f>
        <v>8361.6</v>
      </c>
      <c r="E78" s="20">
        <v>519249.57</v>
      </c>
      <c r="F78" s="18">
        <f t="shared" si="11"/>
        <v>1.6700002987036084E-6</v>
      </c>
      <c r="G78" s="20">
        <f>D78-E78</f>
        <v>-510887.97000000003</v>
      </c>
      <c r="H78" s="18">
        <f>G78/E78</f>
        <v>-0.98389676085817468</v>
      </c>
      <c r="I78" s="9"/>
    </row>
    <row r="79" spans="1:9" ht="18" thickTop="1" thickBot="1" x14ac:dyDescent="0.3">
      <c r="A79" s="96"/>
      <c r="B79" s="96"/>
      <c r="C79" s="96"/>
      <c r="D79" s="47" t="s">
        <v>37</v>
      </c>
      <c r="E79" s="27" t="s">
        <v>37</v>
      </c>
      <c r="F79" s="28"/>
      <c r="G79" s="29"/>
      <c r="H79" s="41"/>
      <c r="I79" s="9"/>
    </row>
    <row r="80" spans="1:9" ht="17.25" thickTop="1" x14ac:dyDescent="0.25">
      <c r="A80" s="84"/>
      <c r="B80" s="85"/>
      <c r="C80" s="86" t="s">
        <v>42</v>
      </c>
      <c r="D80" s="20">
        <f>D81+D89+D90+D93+D94</f>
        <v>966540646051.83997</v>
      </c>
      <c r="E80" s="20">
        <v>948291747494.67981</v>
      </c>
      <c r="F80" s="18">
        <f>D80/D$80</f>
        <v>1</v>
      </c>
      <c r="G80" s="20">
        <f>D80-E80</f>
        <v>18248898557.160156</v>
      </c>
      <c r="H80" s="18">
        <f t="shared" ref="H80:H94" si="14">G80/E80</f>
        <v>1.9243970650775422E-2</v>
      </c>
      <c r="I80" s="9"/>
    </row>
    <row r="81" spans="1:9" ht="16.5" x14ac:dyDescent="0.25">
      <c r="A81" s="87" t="s">
        <v>43</v>
      </c>
      <c r="B81" s="87"/>
      <c r="C81" s="87"/>
      <c r="D81" s="20">
        <f>SUM(D82:D88)</f>
        <v>761621306098.85999</v>
      </c>
      <c r="E81" s="20">
        <v>747649643391.75989</v>
      </c>
      <c r="F81" s="18">
        <f>D81/D$80</f>
        <v>0.78798683657015167</v>
      </c>
      <c r="G81" s="20">
        <f>D81-E81</f>
        <v>13971662707.100098</v>
      </c>
      <c r="H81" s="18">
        <f t="shared" si="14"/>
        <v>1.8687446493944364E-2</v>
      </c>
      <c r="I81" s="9"/>
    </row>
    <row r="82" spans="1:9" ht="16.5" x14ac:dyDescent="0.25">
      <c r="A82" s="88"/>
      <c r="B82" s="88"/>
      <c r="C82" s="89" t="s">
        <v>8</v>
      </c>
      <c r="D82" s="23">
        <f>'[1]Patrimonio 2022'!G28</f>
        <v>8762130918.5599995</v>
      </c>
      <c r="E82" s="23">
        <v>8186127363.4200001</v>
      </c>
      <c r="F82" s="22">
        <f t="shared" ref="F82:F94" si="15">D82/D$80</f>
        <v>9.0654551925486715E-3</v>
      </c>
      <c r="G82" s="23">
        <f>D82-E82</f>
        <v>576003555.13999939</v>
      </c>
      <c r="H82" s="22">
        <f t="shared" si="14"/>
        <v>7.0363375692625019E-2</v>
      </c>
      <c r="I82" s="9"/>
    </row>
    <row r="83" spans="1:9" ht="16.5" x14ac:dyDescent="0.25">
      <c r="A83" s="98" t="s">
        <v>9</v>
      </c>
      <c r="B83" s="98"/>
      <c r="C83" s="98"/>
      <c r="D83" s="23">
        <f>'[1]Patrimonio 2022'!G29</f>
        <v>182574278263.22</v>
      </c>
      <c r="E83" s="23">
        <v>179100979020.73999</v>
      </c>
      <c r="F83" s="22">
        <f>D83/D$80</f>
        <v>0.18889456848918459</v>
      </c>
      <c r="G83" s="23">
        <f>D83-E83</f>
        <v>3473299242.480011</v>
      </c>
      <c r="H83" s="22">
        <f>G83/E83</f>
        <v>1.9392966255521144E-2</v>
      </c>
      <c r="I83" s="9"/>
    </row>
    <row r="84" spans="1:9" ht="16.5" x14ac:dyDescent="0.25">
      <c r="A84" s="88"/>
      <c r="B84" s="88"/>
      <c r="C84" s="89" t="s">
        <v>10</v>
      </c>
      <c r="D84" s="23">
        <f>'[1]Patrimonio 2022'!G30</f>
        <v>4787447696.9899998</v>
      </c>
      <c r="E84" s="23">
        <v>4424438771.3599997</v>
      </c>
      <c r="F84" s="22">
        <f t="shared" si="15"/>
        <v>4.9531778270742559E-3</v>
      </c>
      <c r="G84" s="23">
        <f t="shared" ref="G84:G94" si="16">D84-E84</f>
        <v>363008925.63000011</v>
      </c>
      <c r="H84" s="22">
        <f t="shared" si="14"/>
        <v>8.2046321440768219E-2</v>
      </c>
      <c r="I84" s="9"/>
    </row>
    <row r="85" spans="1:9" ht="16.5" x14ac:dyDescent="0.25">
      <c r="A85" s="98" t="s">
        <v>11</v>
      </c>
      <c r="B85" s="98"/>
      <c r="C85" s="98"/>
      <c r="D85" s="23">
        <f>'[1]Patrimonio 2022'!G31</f>
        <v>264214855939.25</v>
      </c>
      <c r="E85" s="23">
        <v>259499204044.31</v>
      </c>
      <c r="F85" s="22">
        <f t="shared" si="15"/>
        <v>0.27336135010826951</v>
      </c>
      <c r="G85" s="23">
        <f t="shared" si="16"/>
        <v>4715651894.9400024</v>
      </c>
      <c r="H85" s="22">
        <f t="shared" si="14"/>
        <v>1.8172124698058015E-2</v>
      </c>
      <c r="I85" s="9"/>
    </row>
    <row r="86" spans="1:9" ht="16.5" x14ac:dyDescent="0.25">
      <c r="A86" s="98" t="s">
        <v>12</v>
      </c>
      <c r="B86" s="98"/>
      <c r="C86" s="98"/>
      <c r="D86" s="23">
        <f>'[1]Patrimonio 2022'!G32</f>
        <v>131336050962.78999</v>
      </c>
      <c r="E86" s="23">
        <v>128953280775.57001</v>
      </c>
      <c r="F86" s="22">
        <f t="shared" si="15"/>
        <v>0.13588259479751444</v>
      </c>
      <c r="G86" s="23">
        <f t="shared" si="16"/>
        <v>2382770187.219986</v>
      </c>
      <c r="H86" s="22">
        <f t="shared" si="14"/>
        <v>1.847777871868924E-2</v>
      </c>
      <c r="I86" s="9"/>
    </row>
    <row r="87" spans="1:9" ht="16.5" x14ac:dyDescent="0.25">
      <c r="A87" s="98" t="s">
        <v>13</v>
      </c>
      <c r="B87" s="98"/>
      <c r="C87" s="98"/>
      <c r="D87" s="23">
        <f>'[1]Patrimonio 2022'!G33</f>
        <v>7609764501.1899996</v>
      </c>
      <c r="E87" s="23">
        <v>7475598993.7299995</v>
      </c>
      <c r="F87" s="22">
        <f t="shared" si="15"/>
        <v>7.873196571995849E-3</v>
      </c>
      <c r="G87" s="23">
        <f t="shared" si="16"/>
        <v>134165507.46000004</v>
      </c>
      <c r="H87" s="22">
        <f t="shared" si="14"/>
        <v>1.7947124715026651E-2</v>
      </c>
      <c r="I87" s="9"/>
    </row>
    <row r="88" spans="1:9" ht="16.5" x14ac:dyDescent="0.25">
      <c r="A88" s="98" t="s">
        <v>14</v>
      </c>
      <c r="B88" s="98"/>
      <c r="C88" s="98"/>
      <c r="D88" s="23">
        <f>'[1]Patrimonio 2022'!G34</f>
        <v>162336777816.85999</v>
      </c>
      <c r="E88" s="23">
        <v>160010014422.63</v>
      </c>
      <c r="F88" s="22">
        <f t="shared" si="15"/>
        <v>0.16795649358356432</v>
      </c>
      <c r="G88" s="23">
        <f t="shared" si="16"/>
        <v>2326763394.2299805</v>
      </c>
      <c r="H88" s="22">
        <f t="shared" si="14"/>
        <v>1.4541361068091433E-2</v>
      </c>
      <c r="I88" s="9"/>
    </row>
    <row r="89" spans="1:9" ht="16.5" x14ac:dyDescent="0.25">
      <c r="A89" s="87" t="s">
        <v>28</v>
      </c>
      <c r="B89" s="87"/>
      <c r="C89" s="87"/>
      <c r="D89" s="20">
        <f>'[1]Patrimonio 2022'!G41</f>
        <v>55727827601.5</v>
      </c>
      <c r="E89" s="20">
        <v>54297574317.870003</v>
      </c>
      <c r="F89" s="18">
        <f t="shared" si="15"/>
        <v>5.7656993349569974E-2</v>
      </c>
      <c r="G89" s="20">
        <f t="shared" si="16"/>
        <v>1430253283.6299973</v>
      </c>
      <c r="H89" s="18">
        <f t="shared" si="14"/>
        <v>2.6341016179783249E-2</v>
      </c>
      <c r="I89" s="9"/>
    </row>
    <row r="90" spans="1:9" ht="16.5" x14ac:dyDescent="0.25">
      <c r="A90" s="87" t="s">
        <v>15</v>
      </c>
      <c r="B90" s="87"/>
      <c r="C90" s="87"/>
      <c r="D90" s="20">
        <f>SUM(D91:D92)</f>
        <v>44361879359.699997</v>
      </c>
      <c r="E90" s="20">
        <v>44223956107.830002</v>
      </c>
      <c r="F90" s="18">
        <f t="shared" si="15"/>
        <v>4.5897582828938438E-2</v>
      </c>
      <c r="G90" s="20">
        <f t="shared" si="16"/>
        <v>137923251.86999512</v>
      </c>
      <c r="H90" s="18">
        <f t="shared" si="14"/>
        <v>3.1187452233739743E-3</v>
      </c>
      <c r="I90" s="9"/>
    </row>
    <row r="91" spans="1:9" ht="16.5" x14ac:dyDescent="0.25">
      <c r="A91" s="87" t="s">
        <v>44</v>
      </c>
      <c r="B91" s="87"/>
      <c r="C91" s="87"/>
      <c r="D91" s="20">
        <f>'[1]Patrimonio 2022'!G39</f>
        <v>25284401407.709999</v>
      </c>
      <c r="E91" s="20">
        <v>25229275023.91</v>
      </c>
      <c r="F91" s="18">
        <f t="shared" si="15"/>
        <v>2.6159687656171143E-2</v>
      </c>
      <c r="G91" s="20">
        <f t="shared" si="16"/>
        <v>55126383.799999237</v>
      </c>
      <c r="H91" s="18">
        <f t="shared" si="14"/>
        <v>2.1850165630108473E-3</v>
      </c>
      <c r="I91" s="9"/>
    </row>
    <row r="92" spans="1:9" ht="16.5" x14ac:dyDescent="0.25">
      <c r="A92" s="87" t="s">
        <v>45</v>
      </c>
      <c r="B92" s="87"/>
      <c r="C92" s="87"/>
      <c r="D92" s="20">
        <f>'[1]Patrimonio 2022'!G40</f>
        <v>19077477951.990002</v>
      </c>
      <c r="E92" s="20">
        <v>18994681083.919998</v>
      </c>
      <c r="F92" s="18">
        <f t="shared" si="15"/>
        <v>1.9737895172767302E-2</v>
      </c>
      <c r="G92" s="20">
        <f t="shared" si="16"/>
        <v>82796868.07000351</v>
      </c>
      <c r="H92" s="18">
        <f t="shared" si="14"/>
        <v>4.3589501557936361E-3</v>
      </c>
      <c r="I92" s="9"/>
    </row>
    <row r="93" spans="1:9" ht="18" x14ac:dyDescent="0.25">
      <c r="A93" s="87" t="s">
        <v>46</v>
      </c>
      <c r="B93" s="87"/>
      <c r="C93" s="87"/>
      <c r="D93" s="20">
        <f>'[1]Patrimonio 2022'!G42</f>
        <v>104736144977.77</v>
      </c>
      <c r="E93" s="20">
        <v>102024964398.12</v>
      </c>
      <c r="F93" s="18">
        <f t="shared" si="15"/>
        <v>0.10836186290312774</v>
      </c>
      <c r="G93" s="20">
        <f t="shared" si="16"/>
        <v>2711180579.6500092</v>
      </c>
      <c r="H93" s="18">
        <f t="shared" si="14"/>
        <v>2.6573697875262065E-2</v>
      </c>
      <c r="I93" s="9"/>
    </row>
    <row r="94" spans="1:9" ht="17.25" thickBot="1" x14ac:dyDescent="0.3">
      <c r="A94" s="87" t="s">
        <v>47</v>
      </c>
      <c r="B94" s="87"/>
      <c r="C94" s="87"/>
      <c r="D94" s="20">
        <f>'[1]Patrimonio 2022'!G35</f>
        <v>93488014.010000005</v>
      </c>
      <c r="E94" s="20">
        <v>95609279.099999994</v>
      </c>
      <c r="F94" s="18">
        <f t="shared" si="15"/>
        <v>9.6724348212238372E-5</v>
      </c>
      <c r="G94" s="20">
        <f t="shared" si="16"/>
        <v>-2121265.0899999887</v>
      </c>
      <c r="H94" s="18">
        <f t="shared" si="14"/>
        <v>-2.2186811886546153E-2</v>
      </c>
      <c r="I94" s="9"/>
    </row>
    <row r="95" spans="1:9" ht="18" thickTop="1" thickBot="1" x14ac:dyDescent="0.3">
      <c r="A95" s="96"/>
      <c r="B95" s="96"/>
      <c r="C95" s="96"/>
      <c r="D95" s="48"/>
      <c r="E95" s="27"/>
      <c r="F95" s="40"/>
      <c r="G95" s="29"/>
      <c r="H95" s="41"/>
      <c r="I95" s="9"/>
    </row>
    <row r="96" spans="1:9" ht="18.75" thickTop="1" x14ac:dyDescent="0.25">
      <c r="A96" s="84"/>
      <c r="B96" s="85"/>
      <c r="C96" s="86" t="s">
        <v>48</v>
      </c>
      <c r="D96" s="49"/>
      <c r="E96" s="49"/>
      <c r="F96" s="50"/>
      <c r="G96" s="23"/>
      <c r="H96" s="51"/>
      <c r="I96" s="9"/>
    </row>
    <row r="97" spans="1:9" ht="18" x14ac:dyDescent="0.25">
      <c r="A97" s="87" t="s">
        <v>49</v>
      </c>
      <c r="B97" s="87"/>
      <c r="C97" s="87"/>
      <c r="D97" s="52">
        <f>'[1]Rentabilidad 2022'!F33</f>
        <v>9.292202677457205E-2</v>
      </c>
      <c r="E97" s="35">
        <v>0.11911305562208621</v>
      </c>
      <c r="F97" s="50" t="s">
        <v>24</v>
      </c>
      <c r="G97" s="35">
        <f>D97-E97</f>
        <v>-2.6191028847514161E-2</v>
      </c>
      <c r="H97" s="53">
        <f t="shared" ref="H97:H107" si="17">G97/E97</f>
        <v>-0.2198837794121517</v>
      </c>
      <c r="I97" s="9"/>
    </row>
    <row r="98" spans="1:9" ht="16.5" x14ac:dyDescent="0.25">
      <c r="A98" s="88"/>
      <c r="B98" s="88"/>
      <c r="C98" s="89" t="s">
        <v>8</v>
      </c>
      <c r="D98" s="54">
        <f>'[1]Rentabilidad 2022'!F21</f>
        <v>0.1115684546489495</v>
      </c>
      <c r="E98" s="55">
        <v>0.13958479431080084</v>
      </c>
      <c r="F98" s="50" t="s">
        <v>24</v>
      </c>
      <c r="G98" s="55">
        <f>D98-E98</f>
        <v>-2.8016339661851339E-2</v>
      </c>
      <c r="H98" s="22">
        <f t="shared" si="17"/>
        <v>-0.20071197439650831</v>
      </c>
      <c r="I98" s="9"/>
    </row>
    <row r="99" spans="1:9" ht="16.5" x14ac:dyDescent="0.25">
      <c r="A99" s="98" t="s">
        <v>9</v>
      </c>
      <c r="B99" s="98"/>
      <c r="C99" s="98"/>
      <c r="D99" s="54">
        <f>'[1]Rentabilidad 2022'!F22</f>
        <v>0.10613385327208548</v>
      </c>
      <c r="E99" s="55">
        <v>0.13478142824302797</v>
      </c>
      <c r="F99" s="50" t="s">
        <v>24</v>
      </c>
      <c r="G99" s="55">
        <f>D99-E99</f>
        <v>-2.8647574970942488E-2</v>
      </c>
      <c r="H99" s="22">
        <f>G99/E99</f>
        <v>-0.21254838551856928</v>
      </c>
      <c r="I99" s="9"/>
    </row>
    <row r="100" spans="1:9" ht="16.5" x14ac:dyDescent="0.25">
      <c r="A100" s="88"/>
      <c r="B100" s="88"/>
      <c r="C100" s="89" t="s">
        <v>10</v>
      </c>
      <c r="D100" s="54">
        <f>'[1]Rentabilidad 2022'!F23</f>
        <v>0.11144867141437764</v>
      </c>
      <c r="E100" s="55">
        <v>0.12736359440524492</v>
      </c>
      <c r="F100" s="50" t="s">
        <v>24</v>
      </c>
      <c r="G100" s="55">
        <f t="shared" ref="G100:G108" si="18">D100-E100</f>
        <v>-1.5914922990867275E-2</v>
      </c>
      <c r="H100" s="22">
        <f t="shared" si="17"/>
        <v>-0.12495660997309203</v>
      </c>
      <c r="I100" s="9"/>
    </row>
    <row r="101" spans="1:9" ht="16.5" x14ac:dyDescent="0.25">
      <c r="A101" s="98" t="s">
        <v>11</v>
      </c>
      <c r="B101" s="98"/>
      <c r="C101" s="98"/>
      <c r="D101" s="54">
        <f>'[1]Rentabilidad 2022'!F24</f>
        <v>8.389902821445494E-2</v>
      </c>
      <c r="E101" s="55">
        <v>0.11327485766300249</v>
      </c>
      <c r="F101" s="50" t="s">
        <v>24</v>
      </c>
      <c r="G101" s="55">
        <f t="shared" si="18"/>
        <v>-2.9375829448547552E-2</v>
      </c>
      <c r="H101" s="22">
        <f t="shared" si="17"/>
        <v>-0.25933230069413893</v>
      </c>
      <c r="I101" s="9"/>
    </row>
    <row r="102" spans="1:9" ht="16.5" x14ac:dyDescent="0.25">
      <c r="A102" s="98" t="s">
        <v>12</v>
      </c>
      <c r="B102" s="98"/>
      <c r="C102" s="98"/>
      <c r="D102" s="54">
        <f>'[1]Rentabilidad 2022'!F25</f>
        <v>9.1861810168923252E-2</v>
      </c>
      <c r="E102" s="55">
        <v>0.12461008489044169</v>
      </c>
      <c r="F102" s="50" t="s">
        <v>24</v>
      </c>
      <c r="G102" s="55">
        <f t="shared" si="18"/>
        <v>-3.2748274721518436E-2</v>
      </c>
      <c r="H102" s="22">
        <f t="shared" si="17"/>
        <v>-0.26280597393309713</v>
      </c>
      <c r="I102" s="9"/>
    </row>
    <row r="103" spans="1:9" ht="16.5" x14ac:dyDescent="0.25">
      <c r="A103" s="98" t="s">
        <v>13</v>
      </c>
      <c r="B103" s="98"/>
      <c r="C103" s="98"/>
      <c r="D103" s="54">
        <f>'[1]Rentabilidad 2022'!F26</f>
        <v>9.1115715931055372E-2</v>
      </c>
      <c r="E103" s="55">
        <v>0.13795247548886236</v>
      </c>
      <c r="F103" s="50" t="s">
        <v>24</v>
      </c>
      <c r="G103" s="55">
        <f t="shared" si="18"/>
        <v>-4.6836759557806987E-2</v>
      </c>
      <c r="H103" s="22">
        <f t="shared" si="17"/>
        <v>-0.33951373030336357</v>
      </c>
      <c r="I103" s="9"/>
    </row>
    <row r="104" spans="1:9" ht="16.5" x14ac:dyDescent="0.25">
      <c r="A104" s="98" t="s">
        <v>14</v>
      </c>
      <c r="B104" s="98"/>
      <c r="C104" s="98"/>
      <c r="D104" s="54">
        <f>'[1]Rentabilidad 2022'!F27</f>
        <v>7.7364073191036109E-2</v>
      </c>
      <c r="E104" s="55">
        <v>0.10942515921575759</v>
      </c>
      <c r="F104" s="50" t="s">
        <v>24</v>
      </c>
      <c r="G104" s="55">
        <f t="shared" si="18"/>
        <v>-3.2061086024721477E-2</v>
      </c>
      <c r="H104" s="22">
        <f t="shared" si="17"/>
        <v>-0.29299556203071603</v>
      </c>
      <c r="I104" s="9"/>
    </row>
    <row r="105" spans="1:9" ht="16.5" x14ac:dyDescent="0.25">
      <c r="A105" s="98" t="s">
        <v>28</v>
      </c>
      <c r="B105" s="98"/>
      <c r="C105" s="98"/>
      <c r="D105" s="54">
        <f>'[1]Rentabilidad 2022'!F31</f>
        <v>0.11964745938466015</v>
      </c>
      <c r="E105" s="55">
        <v>0.14526106856772292</v>
      </c>
      <c r="F105" s="50" t="s">
        <v>24</v>
      </c>
      <c r="G105" s="55">
        <f t="shared" si="18"/>
        <v>-2.5613609183062769E-2</v>
      </c>
      <c r="H105" s="22">
        <f t="shared" si="17"/>
        <v>-0.17632810659878434</v>
      </c>
      <c r="I105" s="9"/>
    </row>
    <row r="106" spans="1:9" ht="16.5" x14ac:dyDescent="0.25">
      <c r="A106" s="98" t="s">
        <v>44</v>
      </c>
      <c r="B106" s="98"/>
      <c r="C106" s="98"/>
      <c r="D106" s="54">
        <f>'[1]Rentabilidad 2022'!F29</f>
        <v>0.10915864884623371</v>
      </c>
      <c r="E106" s="55">
        <v>0.12832842351387552</v>
      </c>
      <c r="F106" s="50" t="s">
        <v>24</v>
      </c>
      <c r="G106" s="55">
        <f t="shared" si="18"/>
        <v>-1.9169774667641817E-2</v>
      </c>
      <c r="H106" s="22">
        <f t="shared" si="17"/>
        <v>-0.14938058259220402</v>
      </c>
      <c r="I106" s="9"/>
    </row>
    <row r="107" spans="1:9" ht="16.5" x14ac:dyDescent="0.25">
      <c r="A107" s="98" t="s">
        <v>45</v>
      </c>
      <c r="B107" s="98"/>
      <c r="C107" s="98"/>
      <c r="D107" s="54">
        <f>'[1]Rentabilidad 2022'!F30</f>
        <v>0.121370703124996</v>
      </c>
      <c r="E107" s="55">
        <v>0.14020953507366452</v>
      </c>
      <c r="F107" s="50" t="s">
        <v>24</v>
      </c>
      <c r="G107" s="55">
        <f t="shared" si="18"/>
        <v>-1.8838831948668519E-2</v>
      </c>
      <c r="H107" s="22">
        <f t="shared" si="17"/>
        <v>-0.13436198856783035</v>
      </c>
      <c r="I107" s="9"/>
    </row>
    <row r="108" spans="1:9" ht="18.75" thickBot="1" x14ac:dyDescent="0.3">
      <c r="A108" s="98" t="s">
        <v>50</v>
      </c>
      <c r="B108" s="98"/>
      <c r="C108" s="98"/>
      <c r="D108" s="54">
        <f>'[1]Rentabilidad 2022'!F32</f>
        <v>9.2499999999999999E-2</v>
      </c>
      <c r="E108" s="55">
        <v>9.1199999999999989E-2</v>
      </c>
      <c r="F108" s="50" t="s">
        <v>24</v>
      </c>
      <c r="G108" s="55">
        <f t="shared" si="18"/>
        <v>1.3000000000000095E-3</v>
      </c>
      <c r="H108" s="22">
        <f>G108/E108</f>
        <v>1.4254385964912386E-2</v>
      </c>
      <c r="I108" s="9"/>
    </row>
    <row r="109" spans="1:9" ht="18" thickTop="1" thickBot="1" x14ac:dyDescent="0.3">
      <c r="A109" s="96"/>
      <c r="B109" s="96"/>
      <c r="C109" s="96"/>
      <c r="D109" s="48"/>
      <c r="E109" s="27"/>
      <c r="F109" s="40"/>
      <c r="G109" s="29"/>
      <c r="H109" s="41"/>
      <c r="I109" s="9"/>
    </row>
    <row r="110" spans="1:9" ht="17.25" thickTop="1" x14ac:dyDescent="0.25">
      <c r="A110" s="84"/>
      <c r="B110" s="85"/>
      <c r="C110" s="86" t="s">
        <v>51</v>
      </c>
      <c r="D110" s="49"/>
      <c r="E110" s="49"/>
      <c r="F110" s="50"/>
      <c r="G110" s="23"/>
      <c r="H110" s="22"/>
      <c r="I110" s="9"/>
    </row>
    <row r="111" spans="1:9" ht="16.5" x14ac:dyDescent="0.25">
      <c r="A111" s="101" t="s">
        <v>52</v>
      </c>
      <c r="B111" s="101"/>
      <c r="C111" s="101"/>
      <c r="D111" s="20">
        <f>+'[1]Beneficios 2022'!B6</f>
        <v>21198</v>
      </c>
      <c r="E111" s="23">
        <v>20782</v>
      </c>
      <c r="F111" s="50" t="s">
        <v>24</v>
      </c>
      <c r="G111" s="23">
        <f>D111-E111</f>
        <v>416</v>
      </c>
      <c r="H111" s="51">
        <f>G111/E111</f>
        <v>2.0017322683091136E-2</v>
      </c>
      <c r="I111" s="9"/>
    </row>
    <row r="112" spans="1:9" ht="17.25" thickBot="1" x14ac:dyDescent="0.3">
      <c r="A112" s="101" t="s">
        <v>53</v>
      </c>
      <c r="B112" s="101"/>
      <c r="C112" s="101"/>
      <c r="D112" s="20">
        <f>+'[1]Beneficios 2022'!C6</f>
        <v>14163</v>
      </c>
      <c r="E112" s="23">
        <v>13918</v>
      </c>
      <c r="F112" s="50" t="s">
        <v>24</v>
      </c>
      <c r="G112" s="23">
        <f>D112-E112</f>
        <v>245</v>
      </c>
      <c r="H112" s="22">
        <f>G112/E112</f>
        <v>1.7603103894237679E-2</v>
      </c>
      <c r="I112" s="9"/>
    </row>
    <row r="113" spans="1:9" ht="18" thickTop="1" thickBot="1" x14ac:dyDescent="0.3">
      <c r="A113" s="102"/>
      <c r="B113" s="102"/>
      <c r="C113" s="102"/>
      <c r="D113" s="56"/>
      <c r="E113" s="27"/>
      <c r="F113" s="57"/>
      <c r="G113" s="29"/>
      <c r="H113" s="32"/>
      <c r="I113" s="9"/>
    </row>
    <row r="114" spans="1:9" ht="17.25" thickTop="1" x14ac:dyDescent="0.25">
      <c r="A114" s="84"/>
      <c r="B114" s="85"/>
      <c r="C114" s="86" t="s">
        <v>54</v>
      </c>
      <c r="D114" s="58"/>
      <c r="E114" s="49"/>
      <c r="F114" s="50"/>
      <c r="G114" s="23"/>
      <c r="H114" s="22"/>
      <c r="I114" s="9"/>
    </row>
    <row r="115" spans="1:9" ht="16.5" x14ac:dyDescent="0.25">
      <c r="A115" s="101" t="s">
        <v>52</v>
      </c>
      <c r="B115" s="101"/>
      <c r="C115" s="101"/>
      <c r="D115" s="20">
        <f>+'[1]Beneficios 2022'!F6</f>
        <v>31117</v>
      </c>
      <c r="E115" s="23">
        <v>30138</v>
      </c>
      <c r="F115" s="50" t="s">
        <v>24</v>
      </c>
      <c r="G115" s="23">
        <f>D115-E115</f>
        <v>979</v>
      </c>
      <c r="H115" s="22">
        <f>G115/E115</f>
        <v>3.2483907359479723E-2</v>
      </c>
      <c r="I115" s="9"/>
    </row>
    <row r="116" spans="1:9" ht="17.25" thickBot="1" x14ac:dyDescent="0.3">
      <c r="A116" s="101" t="s">
        <v>53</v>
      </c>
      <c r="B116" s="101"/>
      <c r="C116" s="101"/>
      <c r="D116" s="20">
        <f>+'[1]Beneficios 2022'!G6</f>
        <v>11883</v>
      </c>
      <c r="E116" s="23">
        <v>11597</v>
      </c>
      <c r="F116" s="50" t="s">
        <v>24</v>
      </c>
      <c r="G116" s="23">
        <f>D116-E116</f>
        <v>286</v>
      </c>
      <c r="H116" s="22">
        <f>G116/E116</f>
        <v>2.4661550400965768E-2</v>
      </c>
      <c r="I116" s="9"/>
    </row>
    <row r="117" spans="1:9" ht="18" thickTop="1" thickBot="1" x14ac:dyDescent="0.3">
      <c r="A117" s="96"/>
      <c r="B117" s="96"/>
      <c r="C117" s="96"/>
      <c r="D117" s="59"/>
      <c r="E117" s="27"/>
      <c r="F117" s="40"/>
      <c r="G117" s="29"/>
      <c r="H117" s="41"/>
      <c r="I117" s="9"/>
    </row>
    <row r="118" spans="1:9" ht="17.25" thickTop="1" x14ac:dyDescent="0.25">
      <c r="A118" s="84"/>
      <c r="B118" s="85"/>
      <c r="C118" s="86" t="s">
        <v>55</v>
      </c>
      <c r="D118" s="58"/>
      <c r="E118" s="49"/>
      <c r="F118" s="50"/>
      <c r="G118" s="23"/>
      <c r="H118" s="22"/>
      <c r="I118" s="9"/>
    </row>
    <row r="119" spans="1:9" ht="16.5" x14ac:dyDescent="0.25">
      <c r="A119" s="101" t="s">
        <v>56</v>
      </c>
      <c r="B119" s="101"/>
      <c r="C119" s="101"/>
      <c r="D119" s="20">
        <f>'[1]Beneficios 2022'!B23</f>
        <v>195068</v>
      </c>
      <c r="E119" s="23">
        <v>190735</v>
      </c>
      <c r="F119" s="50" t="s">
        <v>24</v>
      </c>
      <c r="G119" s="23">
        <f>D119-E119</f>
        <v>4333</v>
      </c>
      <c r="H119" s="22">
        <f>G119/E119</f>
        <v>2.271738275618004E-2</v>
      </c>
      <c r="I119" s="9"/>
    </row>
    <row r="120" spans="1:9" ht="16.5" x14ac:dyDescent="0.25">
      <c r="A120" s="101" t="s">
        <v>57</v>
      </c>
      <c r="B120" s="101"/>
      <c r="C120" s="101"/>
      <c r="D120" s="20">
        <f>'[1]Beneficios 2022'!C23</f>
        <v>39</v>
      </c>
      <c r="E120" s="23">
        <v>34</v>
      </c>
      <c r="F120" s="50" t="s">
        <v>24</v>
      </c>
      <c r="G120" s="23">
        <f>D120-E120</f>
        <v>5</v>
      </c>
      <c r="H120" s="22">
        <f>G120/E120</f>
        <v>0.14705882352941177</v>
      </c>
      <c r="I120" s="9"/>
    </row>
    <row r="121" spans="1:9" ht="16.5" x14ac:dyDescent="0.25">
      <c r="A121" s="101" t="s">
        <v>58</v>
      </c>
      <c r="B121" s="101"/>
      <c r="C121" s="101"/>
      <c r="D121" s="20">
        <f>'[1]Beneficios 2022'!D23</f>
        <v>184552</v>
      </c>
      <c r="E121" s="23">
        <v>180252</v>
      </c>
      <c r="F121" s="50" t="s">
        <v>24</v>
      </c>
      <c r="G121" s="23">
        <f>D121-E121</f>
        <v>4300</v>
      </c>
      <c r="H121" s="22">
        <f>G121/E121</f>
        <v>2.38554912012072E-2</v>
      </c>
      <c r="I121" s="9"/>
    </row>
    <row r="122" spans="1:9" ht="17.25" thickBot="1" x14ac:dyDescent="0.3">
      <c r="A122" s="101" t="s">
        <v>59</v>
      </c>
      <c r="B122" s="101"/>
      <c r="C122" s="101"/>
      <c r="D122" s="25">
        <f>+'[1]Beneficios 2022'!E23</f>
        <v>35261033975.380005</v>
      </c>
      <c r="E122" s="60">
        <v>33987351385.350002</v>
      </c>
      <c r="F122" s="50" t="s">
        <v>24</v>
      </c>
      <c r="G122" s="23">
        <f>D122-E122</f>
        <v>1273682590.0300026</v>
      </c>
      <c r="H122" s="22">
        <f>G122/E122</f>
        <v>3.7475194097619922E-2</v>
      </c>
      <c r="I122" s="9"/>
    </row>
    <row r="123" spans="1:9" ht="18" thickTop="1" thickBot="1" x14ac:dyDescent="0.3">
      <c r="A123" s="61"/>
      <c r="B123" s="61"/>
      <c r="C123" s="61"/>
      <c r="D123" s="62"/>
      <c r="E123" s="63"/>
      <c r="F123" s="64"/>
      <c r="G123" s="65"/>
      <c r="H123" s="66"/>
      <c r="I123" s="9"/>
    </row>
    <row r="124" spans="1:9" ht="15.75" customHeight="1" thickTop="1" thickBot="1" x14ac:dyDescent="0.25">
      <c r="A124" s="67" t="s">
        <v>60</v>
      </c>
      <c r="B124" s="68"/>
      <c r="C124" s="68"/>
      <c r="D124" s="68"/>
      <c r="E124" s="69"/>
      <c r="F124" s="68"/>
      <c r="G124" s="68"/>
      <c r="H124" s="70"/>
      <c r="I124" s="71"/>
    </row>
    <row r="125" spans="1:9" ht="15.75" customHeight="1" thickTop="1" x14ac:dyDescent="0.2">
      <c r="A125" s="72" t="s">
        <v>61</v>
      </c>
      <c r="B125" s="72"/>
      <c r="C125" s="72"/>
      <c r="D125" s="72"/>
      <c r="E125" s="72"/>
      <c r="F125" s="72"/>
      <c r="G125" s="72"/>
      <c r="H125" s="72"/>
      <c r="I125" s="71"/>
    </row>
    <row r="126" spans="1:9" ht="15.75" customHeight="1" x14ac:dyDescent="0.2">
      <c r="A126" s="72" t="s">
        <v>62</v>
      </c>
      <c r="B126" s="72"/>
      <c r="C126" s="72"/>
      <c r="D126" s="72"/>
      <c r="E126" s="72"/>
      <c r="F126" s="72"/>
      <c r="G126" s="72"/>
      <c r="H126" s="72"/>
      <c r="I126" s="73"/>
    </row>
    <row r="127" spans="1:9" ht="21" customHeight="1" x14ac:dyDescent="0.2">
      <c r="A127" s="74" t="s">
        <v>63</v>
      </c>
      <c r="B127" s="74"/>
      <c r="C127" s="74"/>
      <c r="D127" s="74"/>
      <c r="E127" s="74"/>
      <c r="F127" s="74"/>
      <c r="G127" s="74"/>
      <c r="H127" s="74"/>
      <c r="I127" s="75"/>
    </row>
    <row r="128" spans="1:9" ht="22.5" customHeight="1" x14ac:dyDescent="0.2">
      <c r="A128" s="76" t="s">
        <v>64</v>
      </c>
      <c r="B128" s="76"/>
      <c r="C128" s="76"/>
      <c r="D128" s="76"/>
      <c r="E128" s="76"/>
      <c r="F128" s="76"/>
      <c r="G128" s="76"/>
      <c r="H128" s="76"/>
      <c r="I128" s="75"/>
    </row>
    <row r="129" spans="1:9" ht="30" customHeight="1" x14ac:dyDescent="0.2">
      <c r="A129" s="76" t="s">
        <v>65</v>
      </c>
      <c r="B129" s="76"/>
      <c r="C129" s="76"/>
      <c r="D129" s="76"/>
      <c r="E129" s="76"/>
      <c r="F129" s="76"/>
      <c r="G129" s="76"/>
      <c r="H129" s="76"/>
      <c r="I129" s="75"/>
    </row>
    <row r="130" spans="1:9" ht="15" customHeight="1" x14ac:dyDescent="0.2">
      <c r="A130" s="76" t="s">
        <v>66</v>
      </c>
      <c r="B130" s="76"/>
      <c r="C130" s="76"/>
      <c r="D130" s="76"/>
      <c r="E130" s="76"/>
      <c r="F130" s="76"/>
      <c r="G130" s="76"/>
      <c r="H130" s="76"/>
      <c r="I130" s="75"/>
    </row>
    <row r="131" spans="1:9" ht="19.5" customHeight="1" x14ac:dyDescent="0.2">
      <c r="A131" s="74" t="s">
        <v>67</v>
      </c>
      <c r="B131" s="74"/>
      <c r="C131" s="74"/>
      <c r="D131" s="74"/>
      <c r="E131" s="74"/>
      <c r="F131" s="74"/>
      <c r="G131" s="74"/>
      <c r="H131" s="74"/>
      <c r="I131" s="73"/>
    </row>
    <row r="132" spans="1:9" ht="15.75" customHeight="1" x14ac:dyDescent="0.2">
      <c r="A132" s="74" t="s">
        <v>68</v>
      </c>
      <c r="B132" s="74"/>
      <c r="C132" s="74"/>
      <c r="D132" s="74"/>
      <c r="E132" s="74"/>
      <c r="F132" s="74"/>
      <c r="G132" s="74"/>
      <c r="H132" s="74"/>
      <c r="I132" s="73"/>
    </row>
    <row r="133" spans="1:9" ht="15.75" customHeight="1" x14ac:dyDescent="0.2">
      <c r="A133" s="74" t="s">
        <v>69</v>
      </c>
      <c r="B133" s="74"/>
      <c r="C133" s="74"/>
      <c r="D133" s="74"/>
      <c r="E133" s="74"/>
      <c r="F133" s="74"/>
      <c r="G133" s="74"/>
      <c r="H133" s="74"/>
      <c r="I133" s="73"/>
    </row>
    <row r="134" spans="1:9" ht="30" customHeight="1" x14ac:dyDescent="0.2">
      <c r="A134" s="74" t="s">
        <v>70</v>
      </c>
      <c r="B134" s="74"/>
      <c r="C134" s="74"/>
      <c r="D134" s="74"/>
      <c r="E134" s="74"/>
      <c r="F134" s="74"/>
      <c r="G134" s="74"/>
      <c r="H134" s="77"/>
      <c r="I134" s="78"/>
    </row>
    <row r="135" spans="1:9" ht="15.75" customHeight="1" x14ac:dyDescent="0.3">
      <c r="A135" s="79" t="s">
        <v>71</v>
      </c>
      <c r="B135" s="80"/>
      <c r="C135" s="80"/>
      <c r="D135" s="80"/>
      <c r="E135" s="80"/>
      <c r="F135" s="80"/>
      <c r="G135" s="80"/>
      <c r="H135" s="81"/>
      <c r="I135" s="73"/>
    </row>
    <row r="136" spans="1:9" ht="15.75" customHeight="1" x14ac:dyDescent="0.2">
      <c r="A136" s="82" t="s">
        <v>72</v>
      </c>
      <c r="I136" s="73"/>
    </row>
    <row r="137" spans="1:9" x14ac:dyDescent="0.2">
      <c r="C137" s="83"/>
      <c r="D137" s="83"/>
      <c r="E137" s="83"/>
      <c r="F137" s="83"/>
      <c r="G137" s="83"/>
      <c r="H137" s="83"/>
    </row>
    <row r="138" spans="1:9" x14ac:dyDescent="0.2">
      <c r="C138" s="83"/>
      <c r="D138" s="83"/>
      <c r="E138" s="83"/>
      <c r="F138" s="83"/>
      <c r="G138" s="83"/>
      <c r="H138" s="83"/>
    </row>
  </sheetData>
  <mergeCells count="71">
    <mergeCell ref="A130:H130"/>
    <mergeCell ref="A131:H131"/>
    <mergeCell ref="A132:H132"/>
    <mergeCell ref="A133:H133"/>
    <mergeCell ref="A134:G134"/>
    <mergeCell ref="A122:C122"/>
    <mergeCell ref="A125:H125"/>
    <mergeCell ref="A126:H126"/>
    <mergeCell ref="A127:H127"/>
    <mergeCell ref="A128:H128"/>
    <mergeCell ref="A129:H129"/>
    <mergeCell ref="A112:C112"/>
    <mergeCell ref="A115:C115"/>
    <mergeCell ref="A116:C116"/>
    <mergeCell ref="A119:C119"/>
    <mergeCell ref="A120:C120"/>
    <mergeCell ref="A121:C121"/>
    <mergeCell ref="A104:C104"/>
    <mergeCell ref="A105:C105"/>
    <mergeCell ref="A106:C106"/>
    <mergeCell ref="A107:C107"/>
    <mergeCell ref="A108:C108"/>
    <mergeCell ref="A111:C111"/>
    <mergeCell ref="A94:C94"/>
    <mergeCell ref="A97:C97"/>
    <mergeCell ref="A99:C99"/>
    <mergeCell ref="A101:C101"/>
    <mergeCell ref="A102:C102"/>
    <mergeCell ref="A103:C103"/>
    <mergeCell ref="A88:C88"/>
    <mergeCell ref="A89:C89"/>
    <mergeCell ref="A90:C90"/>
    <mergeCell ref="A91:C91"/>
    <mergeCell ref="A92:C92"/>
    <mergeCell ref="A93:C93"/>
    <mergeCell ref="A77:C77"/>
    <mergeCell ref="A81:C81"/>
    <mergeCell ref="A83:C83"/>
    <mergeCell ref="A85:C85"/>
    <mergeCell ref="A86:C86"/>
    <mergeCell ref="A87:C87"/>
    <mergeCell ref="A66:C66"/>
    <mergeCell ref="A67:C67"/>
    <mergeCell ref="A70:C70"/>
    <mergeCell ref="A72:C72"/>
    <mergeCell ref="A73:C73"/>
    <mergeCell ref="A74:C74"/>
    <mergeCell ref="A57:C57"/>
    <mergeCell ref="A58:C58"/>
    <mergeCell ref="A59:C59"/>
    <mergeCell ref="A61:C61"/>
    <mergeCell ref="A62:C62"/>
    <mergeCell ref="A65:C65"/>
    <mergeCell ref="A47:C47"/>
    <mergeCell ref="A48:C48"/>
    <mergeCell ref="A49:C49"/>
    <mergeCell ref="A54:C54"/>
    <mergeCell ref="A55:C55"/>
    <mergeCell ref="A56:C56"/>
    <mergeCell ref="A37:C37"/>
    <mergeCell ref="A38:C38"/>
    <mergeCell ref="A41:C41"/>
    <mergeCell ref="A43:C43"/>
    <mergeCell ref="A45:C45"/>
    <mergeCell ref="A46:C46"/>
    <mergeCell ref="D4:D5"/>
    <mergeCell ref="E4:E5"/>
    <mergeCell ref="F4:F5"/>
    <mergeCell ref="G4:H4"/>
    <mergeCell ref="A7:C7"/>
    <mergeCell ref="A22:C22"/>
  </mergeCells>
  <printOptions horizontalCentered="1" verticalCentered="1"/>
  <pageMargins left="0.70866141732283472" right="0.70866141732283472" top="0" bottom="0" header="0.31496062992125984" footer="0.31496062992125984"/>
  <pageSetup paperSize="5" scale="41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3" ma:contentTypeDescription="Crear nuevo documento." ma:contentTypeScope="" ma:versionID="be224e1f5f39a27db3c6aeddd7a7c21d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0dea5975edfedbfc5f3d846b3f344de4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7952C3-8504-4DD0-A3ED-30699C8224AC}"/>
</file>

<file path=customXml/itemProps2.xml><?xml version="1.0" encoding="utf-8"?>
<ds:datastoreItem xmlns:ds="http://schemas.openxmlformats.org/officeDocument/2006/customXml" ds:itemID="{E9F841F1-7D95-40CE-AEA8-FB5EC3F6DB3A}"/>
</file>

<file path=customXml/itemProps3.xml><?xml version="1.0" encoding="utf-8"?>
<ds:datastoreItem xmlns:ds="http://schemas.openxmlformats.org/officeDocument/2006/customXml" ds:itemID="{664ED3EE-9DAD-440B-AAF3-802C1EE1D6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RM Febrero 2022</vt:lpstr>
      <vt:lpstr>'RM 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ctavarez</dc:creator>
  <cp:lastModifiedBy>Cinthia Tavarez</cp:lastModifiedBy>
  <cp:lastPrinted>2022-04-06T13:41:19Z</cp:lastPrinted>
  <dcterms:created xsi:type="dcterms:W3CDTF">2022-04-06T13:40:18Z</dcterms:created>
  <dcterms:modified xsi:type="dcterms:W3CDTF">2022-04-06T13:41:33Z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</Properties>
</file>